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F69" i="26" l="1"/>
  <c r="H67" i="26" s="1"/>
  <c r="H66" i="26"/>
  <c r="H61" i="26"/>
  <c r="H60" i="26"/>
  <c r="H57" i="26"/>
  <c r="H56" i="26"/>
  <c r="G62" i="26"/>
  <c r="G61" i="26"/>
  <c r="G60" i="26"/>
  <c r="G59" i="26"/>
  <c r="G58" i="26"/>
  <c r="G57" i="26"/>
  <c r="G56" i="26"/>
  <c r="G63" i="26" s="1"/>
  <c r="G55" i="26"/>
  <c r="H58" i="26" l="1"/>
  <c r="H62" i="26"/>
  <c r="H68" i="26"/>
  <c r="H55" i="26"/>
  <c r="H59" i="26"/>
  <c r="H65" i="26"/>
  <c r="L69" i="26"/>
  <c r="L68" i="26"/>
  <c r="L65" i="26"/>
  <c r="L63" i="26"/>
  <c r="L62" i="26"/>
  <c r="L61" i="26"/>
  <c r="L60" i="26"/>
  <c r="L59" i="26"/>
  <c r="L58" i="26"/>
  <c r="L57" i="26"/>
  <c r="L56" i="26"/>
  <c r="L55" i="26"/>
  <c r="H69" i="26" l="1"/>
  <c r="B4" i="26"/>
  <c r="K69" i="26"/>
  <c r="F63" i="26"/>
  <c r="C48" i="26" l="1"/>
  <c r="B4" i="27"/>
  <c r="B4" i="32"/>
  <c r="L52" i="34" l="1"/>
  <c r="K52" i="34"/>
  <c r="L51" i="34" s="1"/>
  <c r="L50" i="34"/>
  <c r="L49" i="34"/>
  <c r="F49" i="34"/>
  <c r="G47" i="34" s="1"/>
  <c r="L47" i="34"/>
  <c r="L46" i="34"/>
  <c r="L45" i="34"/>
  <c r="L43" i="34"/>
  <c r="L42" i="34"/>
  <c r="L41" i="34"/>
  <c r="K52" i="33"/>
  <c r="L52" i="33" s="1"/>
  <c r="F49" i="33"/>
  <c r="G49" i="33" s="1"/>
  <c r="L47" i="33"/>
  <c r="K52" i="32"/>
  <c r="L50" i="32" s="1"/>
  <c r="F49" i="32"/>
  <c r="C35" i="27"/>
  <c r="L44" i="34" l="1"/>
  <c r="L48" i="34"/>
  <c r="G42" i="34"/>
  <c r="G44" i="34"/>
  <c r="G46" i="34"/>
  <c r="F52" i="34"/>
  <c r="H42" i="34" s="1"/>
  <c r="G41" i="34"/>
  <c r="G43" i="34"/>
  <c r="G48" i="34"/>
  <c r="G49" i="34"/>
  <c r="G45" i="34"/>
  <c r="L43" i="33"/>
  <c r="G41" i="33"/>
  <c r="G45" i="33"/>
  <c r="G41" i="32"/>
  <c r="G43" i="32"/>
  <c r="G47" i="32"/>
  <c r="G44" i="32"/>
  <c r="G48" i="32"/>
  <c r="G45" i="32"/>
  <c r="G42" i="32"/>
  <c r="G46" i="32"/>
  <c r="L43" i="32"/>
  <c r="H41" i="34"/>
  <c r="L42" i="33"/>
  <c r="G44" i="33"/>
  <c r="L46" i="33"/>
  <c r="L41" i="33"/>
  <c r="G43" i="33"/>
  <c r="L45" i="33"/>
  <c r="G47" i="33"/>
  <c r="L49" i="33"/>
  <c r="F52" i="33"/>
  <c r="G42" i="33"/>
  <c r="L44" i="33"/>
  <c r="G46" i="33"/>
  <c r="L48" i="33"/>
  <c r="L50" i="33"/>
  <c r="G48" i="33"/>
  <c r="L51" i="33"/>
  <c r="L47" i="32"/>
  <c r="L42" i="32"/>
  <c r="L46" i="32"/>
  <c r="G49" i="32"/>
  <c r="L51" i="32"/>
  <c r="L52" i="32"/>
  <c r="L41" i="32"/>
  <c r="L45" i="32"/>
  <c r="L49" i="32"/>
  <c r="F52" i="32"/>
  <c r="L44" i="32"/>
  <c r="L48" i="32"/>
  <c r="F49" i="27"/>
  <c r="F52" i="27" s="1"/>
  <c r="H52" i="27" s="1"/>
  <c r="H46" i="34" l="1"/>
  <c r="H45" i="34"/>
  <c r="H44" i="34"/>
  <c r="H48" i="34"/>
  <c r="H43" i="34"/>
  <c r="H52" i="34"/>
  <c r="H51" i="34"/>
  <c r="H47" i="34"/>
  <c r="C35" i="34"/>
  <c r="C35" i="33"/>
  <c r="C35" i="32"/>
  <c r="H45" i="33"/>
  <c r="H41" i="33"/>
  <c r="H51" i="33"/>
  <c r="H46" i="33"/>
  <c r="H52" i="33"/>
  <c r="H47" i="33"/>
  <c r="H43" i="33"/>
  <c r="H48" i="33"/>
  <c r="H44" i="33"/>
  <c r="H42" i="33"/>
  <c r="H52" i="32"/>
  <c r="H47" i="32"/>
  <c r="H43" i="32"/>
  <c r="H48" i="32"/>
  <c r="H44" i="32"/>
  <c r="H45" i="32"/>
  <c r="H41" i="32"/>
  <c r="H42" i="32"/>
  <c r="H51" i="32"/>
  <c r="H46" i="32"/>
  <c r="G49" i="27"/>
  <c r="H44" i="27"/>
  <c r="G42" i="27"/>
  <c r="G46" i="27"/>
  <c r="H41" i="27"/>
  <c r="H45" i="27"/>
  <c r="H51" i="27"/>
  <c r="G44" i="27"/>
  <c r="G48" i="27"/>
  <c r="H43" i="27"/>
  <c r="H47" i="27"/>
  <c r="G45" i="27"/>
  <c r="H48" i="27"/>
  <c r="G43" i="27"/>
  <c r="G47" i="27"/>
  <c r="H42" i="27"/>
  <c r="H46" i="27"/>
  <c r="G41" i="27"/>
  <c r="K52" i="27"/>
  <c r="L50" i="27" s="1"/>
  <c r="L44" i="27" l="1"/>
  <c r="L48" i="27"/>
  <c r="L52" i="27"/>
  <c r="L45" i="27"/>
  <c r="L49" i="27"/>
  <c r="L43" i="27"/>
  <c r="L47" i="27"/>
  <c r="L51" i="27"/>
  <c r="L41" i="27"/>
  <c r="L42" i="27"/>
  <c r="L46" i="27"/>
  <c r="K40" i="26" l="1"/>
  <c r="K39" i="26"/>
  <c r="K38" i="26"/>
  <c r="K37" i="26"/>
  <c r="F39" i="26"/>
  <c r="E39" i="26"/>
  <c r="F37" i="26"/>
  <c r="E37" i="26"/>
  <c r="F38" i="26"/>
  <c r="E38" i="26"/>
  <c r="G37" i="26" l="1"/>
  <c r="L37" i="26" s="1"/>
  <c r="M37" i="26" s="1"/>
  <c r="G38" i="26"/>
  <c r="L38" i="26" s="1"/>
  <c r="G39" i="26"/>
  <c r="L39" i="26" s="1"/>
  <c r="K41" i="26"/>
  <c r="N37" i="26" l="1"/>
  <c r="N38" i="26"/>
  <c r="M38" i="26"/>
  <c r="M39" i="26"/>
  <c r="N39" i="26"/>
  <c r="F40" i="26" l="1"/>
  <c r="E40" i="26"/>
  <c r="E41" i="26" s="1"/>
  <c r="B3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B3" i="34"/>
  <c r="B3" i="33"/>
  <c r="B3" i="32"/>
  <c r="K25" i="34"/>
  <c r="K24" i="34"/>
  <c r="J24" i="34"/>
  <c r="H24" i="34"/>
  <c r="K23" i="34"/>
  <c r="J23" i="34"/>
  <c r="H23" i="34"/>
  <c r="K22" i="34"/>
  <c r="G29" i="34" s="1"/>
  <c r="J22" i="34"/>
  <c r="H22" i="34"/>
  <c r="K21" i="34"/>
  <c r="L21" i="34" s="1"/>
  <c r="J21" i="34"/>
  <c r="H21" i="34"/>
  <c r="K20" i="34"/>
  <c r="J20" i="34"/>
  <c r="H20" i="34"/>
  <c r="K19" i="34"/>
  <c r="J19" i="34"/>
  <c r="H19" i="34"/>
  <c r="K18" i="34"/>
  <c r="J18" i="34"/>
  <c r="H18" i="34"/>
  <c r="K17" i="34"/>
  <c r="I28" i="34" s="1"/>
  <c r="J17" i="34"/>
  <c r="H17" i="34"/>
  <c r="K16" i="34"/>
  <c r="J16" i="34"/>
  <c r="H16" i="34"/>
  <c r="K15" i="34"/>
  <c r="J15" i="34"/>
  <c r="H15" i="34"/>
  <c r="K14" i="34"/>
  <c r="J14" i="34"/>
  <c r="H14" i="34"/>
  <c r="K13" i="34"/>
  <c r="L13" i="34" s="1"/>
  <c r="J13" i="34"/>
  <c r="H13" i="34"/>
  <c r="K12" i="34"/>
  <c r="G27" i="34" s="1"/>
  <c r="J12" i="34"/>
  <c r="H12" i="34"/>
  <c r="G28" i="33"/>
  <c r="K25" i="33"/>
  <c r="K24" i="33"/>
  <c r="J24" i="33"/>
  <c r="H24" i="33"/>
  <c r="K23" i="33"/>
  <c r="J23" i="33"/>
  <c r="H23" i="33"/>
  <c r="K22" i="33"/>
  <c r="G29" i="33" s="1"/>
  <c r="J22" i="33"/>
  <c r="H22" i="33"/>
  <c r="K21" i="33"/>
  <c r="J21" i="33"/>
  <c r="H21" i="33"/>
  <c r="K20" i="33"/>
  <c r="J20" i="33"/>
  <c r="H20" i="33"/>
  <c r="K19" i="33"/>
  <c r="L19" i="33" s="1"/>
  <c r="J19" i="33"/>
  <c r="H19" i="33"/>
  <c r="K18" i="33"/>
  <c r="J18" i="33"/>
  <c r="H18" i="33"/>
  <c r="K17" i="33"/>
  <c r="I28" i="33" s="1"/>
  <c r="J17" i="33"/>
  <c r="H17" i="33"/>
  <c r="K16" i="33"/>
  <c r="J16" i="33"/>
  <c r="H16" i="33"/>
  <c r="K15" i="33"/>
  <c r="L15" i="33" s="1"/>
  <c r="J15" i="33"/>
  <c r="H15" i="33"/>
  <c r="K14" i="33"/>
  <c r="J14" i="33"/>
  <c r="H14" i="33"/>
  <c r="K13" i="33"/>
  <c r="J13" i="33"/>
  <c r="H13" i="33"/>
  <c r="K12" i="33"/>
  <c r="G27" i="33" s="1"/>
  <c r="J12" i="33"/>
  <c r="H12" i="33"/>
  <c r="K25" i="32"/>
  <c r="K24" i="32"/>
  <c r="J24" i="32"/>
  <c r="H24" i="32"/>
  <c r="K23" i="32"/>
  <c r="J23" i="32"/>
  <c r="H23" i="32"/>
  <c r="K22" i="32"/>
  <c r="G29" i="32" s="1"/>
  <c r="J22" i="32"/>
  <c r="H22" i="32"/>
  <c r="K21" i="32"/>
  <c r="J21" i="32"/>
  <c r="H21" i="32"/>
  <c r="K20" i="32"/>
  <c r="J20" i="32"/>
  <c r="H20" i="32"/>
  <c r="K19" i="32"/>
  <c r="L19" i="32" s="1"/>
  <c r="J19" i="32"/>
  <c r="H19" i="32"/>
  <c r="K18" i="32"/>
  <c r="J18" i="32"/>
  <c r="H18" i="32"/>
  <c r="K17" i="32"/>
  <c r="I28" i="32" s="1"/>
  <c r="J17" i="32"/>
  <c r="H17" i="32"/>
  <c r="K16" i="32"/>
  <c r="J16" i="32"/>
  <c r="H16" i="32"/>
  <c r="K15" i="32"/>
  <c r="L15" i="32" s="1"/>
  <c r="J15" i="32"/>
  <c r="H15" i="32"/>
  <c r="K14" i="32"/>
  <c r="J14" i="32"/>
  <c r="H14" i="32"/>
  <c r="K13" i="32"/>
  <c r="J13" i="32"/>
  <c r="H13" i="32"/>
  <c r="K12" i="32"/>
  <c r="G27" i="32" s="1"/>
  <c r="J12" i="32"/>
  <c r="H12" i="32"/>
  <c r="H14" i="26" l="1"/>
  <c r="H18" i="26"/>
  <c r="H22" i="26"/>
  <c r="J12" i="26"/>
  <c r="J16" i="26"/>
  <c r="K20" i="26"/>
  <c r="J24" i="26"/>
  <c r="F41" i="26"/>
  <c r="G40" i="26"/>
  <c r="L40" i="26" s="1"/>
  <c r="K17" i="26"/>
  <c r="I28" i="26" s="1"/>
  <c r="K21" i="26"/>
  <c r="K25" i="26"/>
  <c r="J19" i="26"/>
  <c r="K24" i="26"/>
  <c r="H15" i="26"/>
  <c r="H19" i="26"/>
  <c r="H23" i="26"/>
  <c r="H24" i="26"/>
  <c r="H20" i="26"/>
  <c r="K13" i="26"/>
  <c r="K16" i="26"/>
  <c r="H16" i="26"/>
  <c r="J14" i="26"/>
  <c r="J15" i="26"/>
  <c r="J13" i="26"/>
  <c r="K15" i="26"/>
  <c r="J20" i="26"/>
  <c r="K12" i="26"/>
  <c r="G27" i="26" s="1"/>
  <c r="J17" i="26"/>
  <c r="J21" i="26"/>
  <c r="J18" i="26"/>
  <c r="K19" i="26"/>
  <c r="K23" i="26"/>
  <c r="J23" i="26"/>
  <c r="K18" i="26"/>
  <c r="J22" i="26"/>
  <c r="K14" i="26"/>
  <c r="K22" i="26"/>
  <c r="H13" i="26"/>
  <c r="H17" i="26"/>
  <c r="H21" i="26"/>
  <c r="H12" i="26"/>
  <c r="I27" i="34"/>
  <c r="L16" i="34"/>
  <c r="L20" i="34"/>
  <c r="L15" i="34"/>
  <c r="L19" i="34"/>
  <c r="L23" i="34"/>
  <c r="L14" i="34"/>
  <c r="L18" i="34"/>
  <c r="L14" i="33"/>
  <c r="L18" i="33"/>
  <c r="L13" i="33"/>
  <c r="L21" i="33"/>
  <c r="I29" i="33"/>
  <c r="K29" i="33" s="1"/>
  <c r="L16" i="33"/>
  <c r="L20" i="33"/>
  <c r="L24" i="33"/>
  <c r="L21" i="32"/>
  <c r="L12" i="34"/>
  <c r="L17" i="34"/>
  <c r="L22" i="34"/>
  <c r="G28" i="34"/>
  <c r="K28" i="34" s="1"/>
  <c r="L24" i="34"/>
  <c r="I29" i="34"/>
  <c r="K29" i="34" s="1"/>
  <c r="I27" i="33"/>
  <c r="K27" i="33" s="1"/>
  <c r="K28" i="33"/>
  <c r="L23" i="33"/>
  <c r="L12" i="33"/>
  <c r="L17" i="33"/>
  <c r="L22" i="33"/>
  <c r="L13" i="32"/>
  <c r="L16" i="32"/>
  <c r="L20" i="32"/>
  <c r="L14" i="32"/>
  <c r="L18" i="32"/>
  <c r="G28" i="32"/>
  <c r="K28" i="32" s="1"/>
  <c r="K27" i="34"/>
  <c r="N22" i="34"/>
  <c r="C7" i="34" s="1"/>
  <c r="N22" i="33"/>
  <c r="C7" i="33" s="1"/>
  <c r="C7" i="32"/>
  <c r="L12" i="32"/>
  <c r="L17" i="32"/>
  <c r="L22" i="32"/>
  <c r="L23" i="32"/>
  <c r="N22" i="32"/>
  <c r="I27" i="32"/>
  <c r="K27" i="32" s="1"/>
  <c r="I29" i="32"/>
  <c r="K29" i="32"/>
  <c r="L24" i="32"/>
  <c r="C7" i="27"/>
  <c r="B3" i="27"/>
  <c r="L20" i="26" l="1"/>
  <c r="L19" i="26"/>
  <c r="L24" i="26"/>
  <c r="L13" i="26"/>
  <c r="M40" i="26"/>
  <c r="M41" i="26" s="1"/>
  <c r="N40" i="26"/>
  <c r="L41" i="26"/>
  <c r="N41" i="26" s="1"/>
  <c r="G41" i="26"/>
  <c r="H40" i="26" s="1"/>
  <c r="L17" i="26"/>
  <c r="L23" i="26"/>
  <c r="G28" i="26"/>
  <c r="K28" i="26" s="1"/>
  <c r="N22" i="26"/>
  <c r="C7" i="26" s="1"/>
  <c r="L15" i="26"/>
  <c r="L18" i="26"/>
  <c r="L16" i="26"/>
  <c r="I27" i="26"/>
  <c r="K27" i="26" s="1"/>
  <c r="L12" i="26"/>
  <c r="L21" i="26"/>
  <c r="L14" i="26"/>
  <c r="L22" i="26"/>
  <c r="I29" i="26"/>
  <c r="G29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12" i="27"/>
  <c r="N22" i="27" s="1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12" i="27"/>
  <c r="K29" i="26" l="1"/>
  <c r="H41" i="26"/>
  <c r="H38" i="26"/>
  <c r="H39" i="26"/>
  <c r="H37" i="26"/>
  <c r="L21" i="27"/>
  <c r="L17" i="27"/>
  <c r="L13" i="27"/>
  <c r="L24" i="27"/>
  <c r="L20" i="27"/>
  <c r="L16" i="27"/>
  <c r="L23" i="27"/>
  <c r="L19" i="27"/>
  <c r="L15" i="27"/>
  <c r="L18" i="27"/>
  <c r="L14" i="27"/>
  <c r="G27" i="27"/>
  <c r="I27" i="27"/>
  <c r="I29" i="27"/>
  <c r="G29" i="27"/>
  <c r="L22" i="27"/>
  <c r="G28" i="27"/>
  <c r="I28" i="27"/>
  <c r="L12" i="27"/>
  <c r="J3" i="26"/>
  <c r="J3" i="34"/>
  <c r="J3" i="33"/>
  <c r="K28" i="27" l="1"/>
  <c r="K27" i="27"/>
  <c r="K29" i="27"/>
  <c r="B4" i="34" l="1"/>
  <c r="B4" i="33"/>
</calcChain>
</file>

<file path=xl/sharedStrings.xml><?xml version="1.0" encoding="utf-8"?>
<sst xmlns="http://schemas.openxmlformats.org/spreadsheetml/2006/main" count="373" uniqueCount="91">
  <si>
    <t>Índice</t>
  </si>
  <si>
    <t>Oriente</t>
  </si>
  <si>
    <t>Amazonas</t>
  </si>
  <si>
    <t>Loreto</t>
  </si>
  <si>
    <t>San Martín</t>
  </si>
  <si>
    <t>Ucayali</t>
  </si>
  <si>
    <t>Nacionales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</si>
  <si>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</si>
  <si>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</si>
  <si>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</si>
  <si>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</si>
  <si>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</si>
  <si>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</si>
  <si>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</si>
  <si>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</si>
  <si>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</si>
  <si>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</si>
  <si>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</si>
  <si>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</si>
  <si>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</si>
  <si>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Var. %</t>
  </si>
  <si>
    <t>Extranjeros</t>
  </si>
  <si>
    <t>Total</t>
  </si>
  <si>
    <t>Año</t>
  </si>
  <si>
    <t xml:space="preserve">Arribo de ciudadanos a establecimientos de hospedaje, 2003-2016 </t>
  </si>
  <si>
    <t>1. Arribo de ciudadanos a establecimientos de hospedaje*</t>
  </si>
  <si>
    <t>* Personas que llegan a un establecimiento de hospedaje y se registran para ocupar una habitación por uno o más días, contra pago por este servicio, cualquiera sea su edad o sexo</t>
  </si>
  <si>
    <t>La tasa de crecimiento promedio anual durante los últimos 10 años es de:</t>
  </si>
  <si>
    <t>Participación:</t>
  </si>
  <si>
    <t>1. Arribo de ciudadanos a establecimientos de hospedaje</t>
  </si>
  <si>
    <t>Fuente: Mincetur - Encuesta Mensual de Establecimientos de Hospedaje                Elaboración: CIE- PERUCÁMARAS</t>
  </si>
  <si>
    <t>Fuente: Mincetur - Encuesta Mensual de Establecimientos de Hospedaje                        Elaboración: CIE- PERUCÁMARAS</t>
  </si>
  <si>
    <t>Región</t>
  </si>
  <si>
    <t>Par. %</t>
  </si>
  <si>
    <t xml:space="preserve">Macro Región Oriente: Arribos a establecimientos de hospedaje
</t>
  </si>
  <si>
    <t>( Total de arribos al 2016)</t>
  </si>
  <si>
    <t>Oriente: Arribos a establecimientos de hospedaje</t>
  </si>
  <si>
    <t>(Número)</t>
  </si>
  <si>
    <t>Variación</t>
  </si>
  <si>
    <t>Fuente: Mincetur                                                                        Elaboración: CIE- PERUCÁMARAS</t>
  </si>
  <si>
    <t>2007-2011</t>
  </si>
  <si>
    <t>2012-2016</t>
  </si>
  <si>
    <t>San Martin</t>
  </si>
  <si>
    <t>2003-2006</t>
  </si>
  <si>
    <t>2. Arribo de ciudadanos a establecimientos de hospedaje*</t>
  </si>
  <si>
    <t>Estados Unidos</t>
  </si>
  <si>
    <t>Francia</t>
  </si>
  <si>
    <t>Alemania</t>
  </si>
  <si>
    <t>España</t>
  </si>
  <si>
    <t>Italia</t>
  </si>
  <si>
    <t>Reino Unido</t>
  </si>
  <si>
    <t>Canada</t>
  </si>
  <si>
    <t>Argentina</t>
  </si>
  <si>
    <t>Australia</t>
  </si>
  <si>
    <t>Ecuador</t>
  </si>
  <si>
    <t>Otros</t>
  </si>
  <si>
    <t>País</t>
  </si>
  <si>
    <t>Número</t>
  </si>
  <si>
    <t>Part. %</t>
  </si>
  <si>
    <t>País de Procedencia de los huespedes extranjeros en la región, 2016</t>
  </si>
  <si>
    <t>Región de Procedencia de los huespedes Nacionales, 2016*</t>
  </si>
  <si>
    <t>* Sin considerar la misma región</t>
  </si>
  <si>
    <t>Lima metropolitana y callao</t>
  </si>
  <si>
    <t>Lambayeque</t>
  </si>
  <si>
    <t>Cajamarca</t>
  </si>
  <si>
    <t>Lima provincias</t>
  </si>
  <si>
    <t>La Libertad</t>
  </si>
  <si>
    <t>Piura</t>
  </si>
  <si>
    <t xml:space="preserve">Part. % </t>
  </si>
  <si>
    <t>Fuente: Mincetur                                                                                                                                                                                     Elaboración: CIE- PERUCÁMARAS</t>
  </si>
  <si>
    <t>Canadá</t>
  </si>
  <si>
    <t>Austrália</t>
  </si>
  <si>
    <t>Colombia</t>
  </si>
  <si>
    <t>Chile</t>
  </si>
  <si>
    <t>2. Arribo de ciudadanos a establecimientos de hospedaje</t>
  </si>
  <si>
    <t>Huánuco</t>
  </si>
  <si>
    <t>otros</t>
  </si>
  <si>
    <t xml:space="preserve">Otros </t>
  </si>
  <si>
    <t>Junín</t>
  </si>
  <si>
    <t>Pasco</t>
  </si>
  <si>
    <t>Brasil</t>
  </si>
  <si>
    <t>* Sin considerar la misma macro región</t>
  </si>
  <si>
    <t>Fuente: Mincetur                                                                                                                                       Elaboración: CIE- PERUCÁMARAS</t>
  </si>
  <si>
    <t>Información ampliada del Reporte Regional de la Macro Región Oriente - Edición N° 236</t>
  </si>
  <si>
    <t>Lunes, 24 de abril de 2017</t>
  </si>
  <si>
    <t>Amazonas: Arribos nacionales y extranjeros – 2016</t>
  </si>
  <si>
    <t>Loreto: Arribos nacionales y extranjeros – 2016</t>
  </si>
  <si>
    <t>San Martín: Arribos nacionales y extranjeros – 2016</t>
  </si>
  <si>
    <t>Ucayali: Arribos nacionales y extranjeros – 2016</t>
  </si>
  <si>
    <t>Macro Región Oriente: Arribos nacionales y extranjeros – 2016</t>
  </si>
  <si>
    <t>"Arribo de turistas nacionales y extranjeros en el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</si>
</sst>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170" fontId="0" fillId="2" borderId="0" xfId="29" applyNumberFormat="1" applyFont="1" applyFill="1" applyBorder="1"/>
    <xf numFmtId="0" fontId="13" fillId="2" borderId="0" xfId="0" applyFont="1" applyFill="1"/>
    <xf numFmtId="0" fontId="0" fillId="2" borderId="1" xfId="0" applyFill="1" applyBorder="1" applyAlignment="1">
      <alignment horizontal="center" vertical="center"/>
    </xf>
    <xf numFmtId="3" fontId="3" fillId="2" borderId="1" xfId="0" applyNumberFormat="1" applyFont="1" applyFill="1" applyBorder="1"/>
    <xf numFmtId="170" fontId="3" fillId="2" borderId="1" xfId="29" applyNumberFormat="1" applyFont="1" applyFill="1" applyBorder="1"/>
    <xf numFmtId="0" fontId="3" fillId="2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0" fontId="15" fillId="2" borderId="1" xfId="29" applyNumberFormat="1" applyFont="1" applyFill="1" applyBorder="1"/>
    <xf numFmtId="170" fontId="0" fillId="2" borderId="4" xfId="29" applyNumberFormat="1" applyFont="1" applyFill="1" applyBorder="1"/>
    <xf numFmtId="0" fontId="0" fillId="2" borderId="4" xfId="0" applyFill="1" applyBorder="1" applyAlignment="1">
      <alignment horizontal="center"/>
    </xf>
    <xf numFmtId="170" fontId="0" fillId="2" borderId="6" xfId="29" applyNumberFormat="1" applyFon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170" fontId="16" fillId="2" borderId="0" xfId="29" applyNumberFormat="1" applyFont="1" applyFill="1" applyBorder="1" applyAlignment="1">
      <alignment horizontal="left"/>
    </xf>
    <xf numFmtId="170" fontId="16" fillId="2" borderId="11" xfId="29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70" fontId="16" fillId="2" borderId="1" xfId="29" applyNumberFormat="1" applyFont="1" applyFill="1" applyBorder="1"/>
    <xf numFmtId="0" fontId="16" fillId="3" borderId="1" xfId="0" applyFont="1" applyFill="1" applyBorder="1"/>
    <xf numFmtId="3" fontId="16" fillId="3" borderId="1" xfId="0" applyNumberFormat="1" applyFont="1" applyFill="1" applyBorder="1"/>
    <xf numFmtId="170" fontId="16" fillId="3" borderId="1" xfId="29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170" fontId="3" fillId="2" borderId="0" xfId="29" applyNumberFormat="1" applyFont="1" applyFill="1" applyBorder="1"/>
    <xf numFmtId="0" fontId="19" fillId="2" borderId="0" xfId="0" applyFont="1" applyFill="1" applyBorder="1" applyAlignment="1">
      <alignment vertical="center" wrapText="1"/>
    </xf>
    <xf numFmtId="0" fontId="3" fillId="3" borderId="0" xfId="0" applyFont="1" applyFill="1" applyBorder="1"/>
    <xf numFmtId="3" fontId="3" fillId="3" borderId="0" xfId="0" applyNumberFormat="1" applyFont="1" applyFill="1" applyBorder="1"/>
    <xf numFmtId="170" fontId="3" fillId="3" borderId="0" xfId="29" applyNumberFormat="1" applyFont="1" applyFill="1" applyBorder="1"/>
    <xf numFmtId="0" fontId="13" fillId="2" borderId="0" xfId="0" applyFont="1" applyFill="1" applyBorder="1"/>
    <xf numFmtId="0" fontId="0" fillId="2" borderId="0" xfId="0" applyFill="1" applyAlignment="1">
      <alignment vertical="top"/>
    </xf>
    <xf numFmtId="3" fontId="0" fillId="2" borderId="0" xfId="0" applyNumberFormat="1" applyFill="1" applyBorder="1"/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171" fontId="18" fillId="2" borderId="0" xfId="0" applyNumberFormat="1" applyFont="1" applyFill="1" applyAlignment="1">
      <alignment horizontal="center" vertical="center"/>
    </xf>
    <xf numFmtId="170" fontId="18" fillId="2" borderId="0" xfId="29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/>
    <xf numFmtId="171" fontId="18" fillId="2" borderId="0" xfId="0" applyNumberFormat="1" applyFont="1" applyFill="1"/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Oriente: Arribos de visitantes a establecimientos de hospedaje</a:t>
            </a:r>
          </a:p>
          <a:p>
            <a:pPr>
              <a:defRPr sz="1000"/>
            </a:pPr>
            <a:r>
              <a:rPr lang="en-US" sz="1000" b="0"/>
              <a:t>(Millones de arribos</a:t>
            </a:r>
            <a:r>
              <a:rPr lang="en-US" sz="1000" b="0" baseline="0"/>
              <a:t> y variación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027777777777782E-2"/>
          <c:y val="0.19888958333333334"/>
          <c:w val="0.81702148148148146"/>
          <c:h val="0.62008402777777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Oriente!$U$11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Oriente!$U$12:$U$24</c:f>
              <c:numCache>
                <c:formatCode>#,##0.0</c:formatCode>
                <c:ptCount val="13"/>
                <c:pt idx="0">
                  <c:v>0.828932</c:v>
                </c:pt>
                <c:pt idx="1">
                  <c:v>0.94678200000000001</c:v>
                </c:pt>
                <c:pt idx="2">
                  <c:v>1.1716150000000001</c:v>
                </c:pt>
                <c:pt idx="3">
                  <c:v>1.24505</c:v>
                </c:pt>
                <c:pt idx="4">
                  <c:v>1.4342239999999999</c:v>
                </c:pt>
                <c:pt idx="5">
                  <c:v>1.459192</c:v>
                </c:pt>
                <c:pt idx="6">
                  <c:v>1.6109939999999998</c:v>
                </c:pt>
                <c:pt idx="7">
                  <c:v>1.829305</c:v>
                </c:pt>
                <c:pt idx="8">
                  <c:v>2.080829</c:v>
                </c:pt>
                <c:pt idx="9">
                  <c:v>2.281882</c:v>
                </c:pt>
                <c:pt idx="10">
                  <c:v>2.4262459999999999</c:v>
                </c:pt>
                <c:pt idx="11">
                  <c:v>2.6851030000000002</c:v>
                </c:pt>
                <c:pt idx="12">
                  <c:v>2.6983270000000004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3296"/>
        <c:axId val="74504832"/>
      </c:barChart>
      <c:lineChart>
        <c:grouping val="standard"/>
        <c:varyColors val="0"/>
        <c:ser>
          <c:idx val="2"/>
          <c:order val="1"/>
          <c:tx>
            <c:strRef>
              <c:f>Oriente!$V$11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8147037037037035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6477222222222223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Oriente!$V$12:$V$24</c:f>
              <c:numCache>
                <c:formatCode>0.0%</c:formatCode>
                <c:ptCount val="13"/>
                <c:pt idx="0">
                  <c:v>8.2760233184817178E-2</c:v>
                </c:pt>
                <c:pt idx="1">
                  <c:v>0.14217088977141668</c:v>
                </c:pt>
                <c:pt idx="2">
                  <c:v>0.237470716595795</c:v>
                </c:pt>
                <c:pt idx="3">
                  <c:v>6.2678439589797019E-2</c:v>
                </c:pt>
                <c:pt idx="4">
                  <c:v>0.15194088590819654</c:v>
                </c:pt>
                <c:pt idx="5">
                  <c:v>1.7408717187831213E-2</c:v>
                </c:pt>
                <c:pt idx="6">
                  <c:v>0.10403154622558231</c:v>
                </c:pt>
                <c:pt idx="7">
                  <c:v>0.13551322972028457</c:v>
                </c:pt>
                <c:pt idx="8">
                  <c:v>0.13749702755964699</c:v>
                </c:pt>
                <c:pt idx="9">
                  <c:v>9.6621586877153387E-2</c:v>
                </c:pt>
                <c:pt idx="10">
                  <c:v>6.3265322220868558E-2</c:v>
                </c:pt>
                <c:pt idx="11">
                  <c:v>0.10669033560488095</c:v>
                </c:pt>
                <c:pt idx="12">
                  <c:v>4.9249507374578005E-3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53632"/>
        <c:axId val="75252096"/>
      </c:lineChart>
      <c:catAx>
        <c:axId val="7450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504832"/>
        <c:crosses val="autoZero"/>
        <c:auto val="1"/>
        <c:lblAlgn val="ctr"/>
        <c:lblOffset val="100"/>
        <c:noMultiLvlLbl val="0"/>
      </c:catAx>
      <c:valAx>
        <c:axId val="7450483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503296"/>
        <c:crosses val="autoZero"/>
        <c:crossBetween val="between"/>
      </c:valAx>
      <c:valAx>
        <c:axId val="752520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253632"/>
        <c:crosses val="max"/>
        <c:crossBetween val="between"/>
      </c:valAx>
      <c:catAx>
        <c:axId val="7525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525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6527018518518523"/>
          <c:y val="0.17772465277777777"/>
          <c:w val="0.28195203703703703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Arribos a establecimientos de hospedaje
</a:t>
            </a:r>
            <a:r>
              <a:rPr lang="en-US" sz="1000" b="0"/>
              <a:t>(Número)</a:t>
            </a:r>
            <a:r>
              <a:rPr lang="en-US" sz="100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27333333333332"/>
          <c:y val="0.19888958333333334"/>
          <c:w val="0.82236388888888889"/>
          <c:h val="0.6024451388888888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6462962962962964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129E-3"/>
                  <c:y val="8.8194444444444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55555555554695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Oriente!$T$34:$T$37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Oriente!$U$34:$U$37</c:f>
              <c:numCache>
                <c:formatCode>#,##0</c:formatCode>
                <c:ptCount val="4"/>
                <c:pt idx="0">
                  <c:v>1087907</c:v>
                </c:pt>
                <c:pt idx="1">
                  <c:v>766527</c:v>
                </c:pt>
                <c:pt idx="2">
                  <c:v>462520</c:v>
                </c:pt>
                <c:pt idx="3">
                  <c:v>368149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85185185185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037037037037039E-3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Oriente!$T$34:$T$37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Oriente!$V$34:$V$37</c:f>
              <c:numCache>
                <c:formatCode>#,##0</c:formatCode>
                <c:ptCount val="4"/>
                <c:pt idx="0">
                  <c:v>1128627</c:v>
                </c:pt>
                <c:pt idx="1">
                  <c:v>733622</c:v>
                </c:pt>
                <c:pt idx="2">
                  <c:v>448769</c:v>
                </c:pt>
                <c:pt idx="3">
                  <c:v>387309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93056"/>
        <c:axId val="75294592"/>
      </c:barChart>
      <c:catAx>
        <c:axId val="7529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75294592"/>
        <c:crosses val="autoZero"/>
        <c:auto val="1"/>
        <c:lblAlgn val="ctr"/>
        <c:lblOffset val="100"/>
        <c:noMultiLvlLbl val="0"/>
      </c:catAx>
      <c:valAx>
        <c:axId val="75294592"/>
        <c:scaling>
          <c:orientation val="minMax"/>
          <c:max val="11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29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11870370370374"/>
          <c:y val="0.18213437499999999"/>
          <c:w val="0.21934425925925927"/>
          <c:h val="0.1462520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Oriente: Arribos a establecimientos de hospedaje 2003-2016
</a:t>
            </a:r>
            <a:r>
              <a:rPr lang="en-US" sz="1000" b="0"/>
              <a:t>(Millones)</a:t>
            </a:r>
            <a:r>
              <a:rPr lang="en-US" sz="100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27333333333332"/>
          <c:y val="0.20770902777777778"/>
          <c:w val="0.79649351851851857"/>
          <c:h val="0.57157708333333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Oriente!$T$46</c:f>
              <c:strCache>
                <c:ptCount val="1"/>
                <c:pt idx="0">
                  <c:v>2003-2006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Oriente!$S$47:$S$50</c:f>
              <c:strCache>
                <c:ptCount val="4"/>
                <c:pt idx="0">
                  <c:v>San Martin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Oriente!$T$47:$T$50</c:f>
              <c:numCache>
                <c:formatCode>#,##0.0</c:formatCode>
                <c:ptCount val="4"/>
                <c:pt idx="0">
                  <c:v>1.539042</c:v>
                </c:pt>
                <c:pt idx="1">
                  <c:v>0.99397800000000003</c:v>
                </c:pt>
                <c:pt idx="2">
                  <c:v>0.66292300000000004</c:v>
                </c:pt>
                <c:pt idx="3">
                  <c:v>0.51695899999999995</c:v>
                </c:pt>
              </c:numCache>
            </c:numRef>
          </c:val>
        </c:ser>
        <c:ser>
          <c:idx val="0"/>
          <c:order val="1"/>
          <c:tx>
            <c:strRef>
              <c:f>Oriente!$U$46</c:f>
              <c:strCache>
                <c:ptCount val="1"/>
                <c:pt idx="0">
                  <c:v>2007-2011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Oriente!$S$47:$S$50</c:f>
              <c:strCache>
                <c:ptCount val="4"/>
                <c:pt idx="0">
                  <c:v>San Martin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Oriente!$U$47:$U$50</c:f>
              <c:numCache>
                <c:formatCode>#,##0.0</c:formatCode>
                <c:ptCount val="4"/>
                <c:pt idx="0">
                  <c:v>3.1209039999999999</c:v>
                </c:pt>
                <c:pt idx="1">
                  <c:v>1.9053169999999999</c:v>
                </c:pt>
                <c:pt idx="2">
                  <c:v>1.474335</c:v>
                </c:pt>
                <c:pt idx="3">
                  <c:v>1.078209</c:v>
                </c:pt>
              </c:numCache>
            </c:numRef>
          </c:val>
        </c:ser>
        <c:ser>
          <c:idx val="1"/>
          <c:order val="2"/>
          <c:tx>
            <c:strRef>
              <c:f>Oriente!$V$46</c:f>
              <c:strCache>
                <c:ptCount val="1"/>
                <c:pt idx="0">
                  <c:v>2012-2016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Oriente!$S$47:$S$50</c:f>
              <c:strCache>
                <c:ptCount val="4"/>
                <c:pt idx="0">
                  <c:v>San Martin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Oriente!$V$47:$V$50</c:f>
              <c:numCache>
                <c:formatCode>#,##0.0</c:formatCode>
                <c:ptCount val="4"/>
                <c:pt idx="0">
                  <c:v>4.9674019999999999</c:v>
                </c:pt>
                <c:pt idx="1">
                  <c:v>3.4011260000000001</c:v>
                </c:pt>
                <c:pt idx="2">
                  <c:v>2.2219699999999998</c:v>
                </c:pt>
                <c:pt idx="3">
                  <c:v>1.5818890000000001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361280"/>
        <c:axId val="75440896"/>
      </c:barChart>
      <c:catAx>
        <c:axId val="753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75440896"/>
        <c:crosses val="autoZero"/>
        <c:auto val="1"/>
        <c:lblAlgn val="ctr"/>
        <c:lblOffset val="100"/>
        <c:noMultiLvlLbl val="0"/>
      </c:catAx>
      <c:valAx>
        <c:axId val="7544089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61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880388888888886"/>
          <c:y val="0.17028159722222222"/>
          <c:w val="0.31290616404183014"/>
          <c:h val="6.3544097222222221E-2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280987</xdr:colOff>
      <xdr:row>5</xdr:row>
      <xdr:rowOff>28575</xdr:rowOff>
    </xdr:from>
    <xdr:to>
      <xdr:col>23</xdr:col>
      <xdr:colOff>61237</xdr:colOff>
      <xdr:row>20</xdr:row>
      <xdr:rowOff>51075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280987</xdr:colOff>
      <xdr:row>20</xdr:row>
      <xdr:rowOff>85724</xdr:rowOff>
    </xdr:from>
    <xdr:to>
      <xdr:col>23</xdr:col>
      <xdr:colOff>61237</xdr:colOff>
      <xdr:row>35</xdr:row>
      <xdr:rowOff>108224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283153</xdr:colOff>
      <xdr:row>36</xdr:row>
      <xdr:rowOff>58448</xdr:rowOff>
    </xdr:from>
    <xdr:to>
      <xdr:col>23</xdr:col>
      <xdr:colOff>92844</xdr:colOff>
      <xdr:row>52</xdr:row>
      <xdr:rowOff>80948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0.91447</cdr:y>
    </cdr:from>
    <cdr:to>
      <cdr:x>0.99572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289" y="2633664"/>
          <a:ext cx="5362574" cy="24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0.90785</cdr:y>
    </cdr:from>
    <cdr:to>
      <cdr:x>1</cdr:x>
      <cdr:y>0.98622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26" y="2614613"/>
          <a:ext cx="5362574" cy="22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0.44362</cdr:x>
      <cdr:y>0.4316</cdr:y>
    </cdr:from>
    <cdr:to>
      <cdr:x>0.47028</cdr:x>
      <cdr:y>0.4941</cdr:y>
    </cdr:to>
    <cdr:sp macro="" textlink="">
      <cdr:nvSpPr>
        <cdr:cNvPr id="4" name="3 Flecha abajo"/>
        <cdr:cNvSpPr/>
      </cdr:nvSpPr>
      <cdr:spPr>
        <a:xfrm xmlns:a="http://schemas.openxmlformats.org/drawingml/2006/main">
          <a:off x="2395538" y="1243013"/>
          <a:ext cx="14400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0.24203</cdr:x>
      <cdr:y>0.21641</cdr:y>
    </cdr:from>
    <cdr:to>
      <cdr:x>0.2687</cdr:x>
      <cdr:y>0.27891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1306975" y="623274"/>
          <a:ext cx="14400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0.85431</cdr:x>
      <cdr:y>0.61626</cdr:y>
    </cdr:from>
    <cdr:to>
      <cdr:x>0.88098</cdr:x>
      <cdr:y>0.67876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4613275" y="1774825"/>
          <a:ext cx="14400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0.65146</cdr:x>
      <cdr:y>0.56996</cdr:y>
    </cdr:from>
    <cdr:to>
      <cdr:x>0.67813</cdr:x>
      <cdr:y>0.63246</cdr:y>
    </cdr:to>
    <cdr:sp macro="" textlink="">
      <cdr:nvSpPr>
        <cdr:cNvPr id="7" name="1 Flecha abajo"/>
        <cdr:cNvSpPr/>
      </cdr:nvSpPr>
      <cdr:spPr>
        <a:xfrm xmlns:a="http://schemas.openxmlformats.org/drawingml/2006/main">
          <a:off x="3517900" y="1641475"/>
          <a:ext cx="144000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0.00517</cdr:x>
      <cdr:y>0.91392</cdr:y>
    </cdr:from>
    <cdr:to>
      <cdr:x>0.99824</cdr:x>
      <cdr:y>0.99945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897" y="2632087"/>
          <a:ext cx="5362578" cy="246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R6" sqref="R6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65" t="s">
        <v>83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2:18" ht="19.5" customHeight="1" x14ac:dyDescent="0.25">
      <c r="B4" s="66" t="s">
        <v>90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2:18" ht="15" customHeight="1" x14ac:dyDescent="0.25">
      <c r="B5" s="67" t="s">
        <v>84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D23" sqref="D23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68" t="s">
        <v>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x14ac:dyDescent="0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x14ac:dyDescent="0.25"/>
    <row r="11" spans="2:15" x14ac:dyDescent="0.25"/>
    <row r="12" spans="2:15" x14ac:dyDescent="0.25">
      <c r="F12" s="9" t="s">
        <v>1</v>
      </c>
      <c r="J12" s="2">
        <v>2</v>
      </c>
    </row>
    <row r="13" spans="2:15" x14ac:dyDescent="0.25">
      <c r="G13" s="9" t="s">
        <v>2</v>
      </c>
      <c r="J13" s="2">
        <v>3</v>
      </c>
    </row>
    <row r="14" spans="2:15" x14ac:dyDescent="0.25">
      <c r="G14" s="9" t="s">
        <v>3</v>
      </c>
      <c r="J14" s="2">
        <v>4</v>
      </c>
    </row>
    <row r="15" spans="2:15" x14ac:dyDescent="0.25">
      <c r="G15" s="9" t="s">
        <v>4</v>
      </c>
      <c r="J15" s="2">
        <v>5</v>
      </c>
    </row>
    <row r="16" spans="2:15" x14ac:dyDescent="0.25">
      <c r="G16" s="9" t="s">
        <v>5</v>
      </c>
      <c r="J16" s="2">
        <v>6</v>
      </c>
    </row>
    <row r="17" spans="7:10" x14ac:dyDescent="0.25">
      <c r="J17" s="2"/>
    </row>
    <row r="18" spans="7:10" x14ac:dyDescent="0.25">
      <c r="G18"/>
      <c r="J18" s="2"/>
    </row>
    <row r="19" spans="7:10" x14ac:dyDescent="0.25">
      <c r="J19" s="2"/>
    </row>
    <row r="20" spans="7:10" x14ac:dyDescent="0.25"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Oriente!A1" display="Oriente"/>
    <hyperlink ref="G13" location="Amazonas!A1" display="Amazonas"/>
    <hyperlink ref="G14" location="Loreto!A1" display="Loreto"/>
    <hyperlink ref="G15" location="'San Martín'!A1" display="San Martín"/>
    <hyperlink ref="G16" location="Ucayali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2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58" customWidth="1"/>
    <col min="20" max="20" width="13.85546875" style="58" customWidth="1"/>
    <col min="21" max="21" width="13.28515625" style="58" customWidth="1"/>
    <col min="22" max="22" width="12.85546875" style="58" customWidth="1"/>
    <col min="23" max="23" width="13.5703125" style="58" customWidth="1"/>
    <col min="24" max="24" width="1.7109375" style="10" customWidth="1"/>
    <col min="25" max="16384" width="11.42578125" style="3" hidden="1"/>
  </cols>
  <sheetData>
    <row r="1" spans="2:23" x14ac:dyDescent="0.25">
      <c r="B1" s="78" t="s">
        <v>89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1"/>
    </row>
    <row r="2" spans="2:23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1"/>
    </row>
    <row r="3" spans="2:23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23" x14ac:dyDescent="0.25">
      <c r="B4" s="5" t="str">
        <f>+B47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23" x14ac:dyDescent="0.25">
      <c r="B6" s="25" t="s">
        <v>29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23" x14ac:dyDescent="0.25">
      <c r="B7" s="28"/>
      <c r="C7" s="69" t="str">
        <f>+CONCATENATE("En los últimos 10 años el turismo de la macro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macro región ha mostrado un importante crecimiento, es así, que en el año 2006 registró 1,171,615.0 arribos de turistas nacionales y extranjeros, mientras que el 2016 los  arribos de turistas extranjeros y nacionales sumaron 2,698,327.0, representando un  crecimiento promedio anual de 8.7%   en el periodo 2006 – 2016.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/>
    </row>
    <row r="8" spans="2:23" x14ac:dyDescent="0.25">
      <c r="B8" s="2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9"/>
    </row>
    <row r="9" spans="2:23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23" x14ac:dyDescent="0.25">
      <c r="B10" s="28"/>
      <c r="C10" s="12"/>
      <c r="D10" s="12"/>
      <c r="E10" s="12"/>
      <c r="F10" s="79" t="s">
        <v>24</v>
      </c>
      <c r="G10" s="79"/>
      <c r="H10" s="79"/>
      <c r="I10" s="79"/>
      <c r="J10" s="79"/>
      <c r="K10" s="79"/>
      <c r="L10" s="79"/>
      <c r="M10" s="12"/>
      <c r="N10" s="12"/>
      <c r="O10" s="12"/>
      <c r="P10" s="29"/>
    </row>
    <row r="11" spans="2:23" x14ac:dyDescent="0.25">
      <c r="B11" s="28"/>
      <c r="C11" s="12"/>
      <c r="D11" s="12"/>
      <c r="E11" s="12"/>
      <c r="F11" s="19" t="s">
        <v>23</v>
      </c>
      <c r="G11" s="20" t="s">
        <v>6</v>
      </c>
      <c r="H11" s="19" t="s">
        <v>20</v>
      </c>
      <c r="I11" s="20" t="s">
        <v>21</v>
      </c>
      <c r="J11" s="19" t="s">
        <v>20</v>
      </c>
      <c r="K11" s="19" t="s">
        <v>22</v>
      </c>
      <c r="L11" s="19" t="s">
        <v>20</v>
      </c>
      <c r="M11" s="12"/>
      <c r="N11" s="12"/>
      <c r="O11" s="12"/>
      <c r="P11" s="29"/>
      <c r="T11" s="59" t="s">
        <v>23</v>
      </c>
      <c r="U11" s="59" t="s">
        <v>22</v>
      </c>
      <c r="V11" s="59" t="s">
        <v>20</v>
      </c>
    </row>
    <row r="12" spans="2:23" x14ac:dyDescent="0.25">
      <c r="B12" s="28"/>
      <c r="C12" s="12"/>
      <c r="D12" s="12"/>
      <c r="E12" s="12"/>
      <c r="F12" s="15">
        <v>2016</v>
      </c>
      <c r="G12" s="16">
        <f>+Amazonas!G12+Loreto!G12+'San Martín'!G12+Ucayali!G12</f>
        <v>2468868</v>
      </c>
      <c r="H12" s="21">
        <f>+G12/G13-1</f>
        <v>7.5748952578225115E-5</v>
      </c>
      <c r="I12" s="16">
        <f>+Amazonas!I12+Loreto!I12+'San Martín'!I12+Ucayali!I12</f>
        <v>229459</v>
      </c>
      <c r="J12" s="21">
        <f>+I12/I13-1</f>
        <v>6.0238792729020219E-2</v>
      </c>
      <c r="K12" s="16">
        <f>+I12+G12</f>
        <v>2698327</v>
      </c>
      <c r="L12" s="21">
        <f>+K12/K13-1</f>
        <v>4.9249507374578005E-3</v>
      </c>
      <c r="M12" s="12"/>
      <c r="N12" s="12"/>
      <c r="O12" s="12"/>
      <c r="P12" s="29"/>
      <c r="T12" s="59" t="s">
        <v>8</v>
      </c>
      <c r="U12" s="60">
        <v>0.828932</v>
      </c>
      <c r="V12" s="61">
        <v>8.2760233184817178E-2</v>
      </c>
      <c r="W12" s="62"/>
    </row>
    <row r="13" spans="2:23" x14ac:dyDescent="0.25">
      <c r="B13" s="28"/>
      <c r="C13" s="12"/>
      <c r="D13" s="12"/>
      <c r="E13" s="12"/>
      <c r="F13" s="15" t="s">
        <v>19</v>
      </c>
      <c r="G13" s="16">
        <f>+Amazonas!G13+Loreto!G13+'San Martín'!G13+Ucayali!G13</f>
        <v>2468681</v>
      </c>
      <c r="H13" s="17">
        <f t="shared" ref="H13:J24" si="0">+G13/G14-1</f>
        <v>0.10978839368278437</v>
      </c>
      <c r="I13" s="16">
        <f>+Amazonas!I13+Loreto!I13+'San Martín'!I13+Ucayali!I13</f>
        <v>216422</v>
      </c>
      <c r="J13" s="17">
        <f t="shared" si="0"/>
        <v>7.2537601903015503E-2</v>
      </c>
      <c r="K13" s="16">
        <f t="shared" ref="K13:K25" si="1">+I13+G13</f>
        <v>2685103</v>
      </c>
      <c r="L13" s="17">
        <f t="shared" ref="L13:L24" si="2">+K13/K14-1</f>
        <v>0.10669033560488095</v>
      </c>
      <c r="M13" s="12"/>
      <c r="N13" s="12"/>
      <c r="O13" s="12"/>
      <c r="P13" s="29"/>
      <c r="T13" s="59" t="s">
        <v>9</v>
      </c>
      <c r="U13" s="60">
        <v>0.94678200000000001</v>
      </c>
      <c r="V13" s="61">
        <v>0.14217088977141668</v>
      </c>
      <c r="W13" s="62"/>
    </row>
    <row r="14" spans="2:23" x14ac:dyDescent="0.25">
      <c r="B14" s="28"/>
      <c r="C14" s="12"/>
      <c r="D14" s="12"/>
      <c r="E14" s="12"/>
      <c r="F14" s="15" t="s">
        <v>18</v>
      </c>
      <c r="G14" s="16">
        <f>+Amazonas!G14+Loreto!G14+'San Martín'!G14+Ucayali!G14</f>
        <v>2224461</v>
      </c>
      <c r="H14" s="17">
        <f t="shared" si="0"/>
        <v>6.7102213826183865E-2</v>
      </c>
      <c r="I14" s="16">
        <f>+Amazonas!I14+Loreto!I14+'San Martín'!I14+Ucayali!I14</f>
        <v>201785</v>
      </c>
      <c r="J14" s="17">
        <f t="shared" si="0"/>
        <v>2.2726696772950916E-2</v>
      </c>
      <c r="K14" s="16">
        <f t="shared" si="1"/>
        <v>2426246</v>
      </c>
      <c r="L14" s="17">
        <f t="shared" si="2"/>
        <v>6.3265322220868558E-2</v>
      </c>
      <c r="M14" s="12"/>
      <c r="N14" s="12"/>
      <c r="O14" s="12"/>
      <c r="P14" s="29"/>
      <c r="T14" s="59" t="s">
        <v>10</v>
      </c>
      <c r="U14" s="60">
        <v>1.1716150000000001</v>
      </c>
      <c r="V14" s="61">
        <v>0.237470716595795</v>
      </c>
      <c r="W14" s="62"/>
    </row>
    <row r="15" spans="2:23" x14ac:dyDescent="0.25">
      <c r="B15" s="28"/>
      <c r="C15" s="12"/>
      <c r="D15" s="12"/>
      <c r="E15" s="12"/>
      <c r="F15" s="15" t="s">
        <v>17</v>
      </c>
      <c r="G15" s="16">
        <f>+Amazonas!G15+Loreto!G15+'San Martín'!G15+Ucayali!G15</f>
        <v>2084581</v>
      </c>
      <c r="H15" s="17">
        <f t="shared" si="0"/>
        <v>9.9569261995889891E-2</v>
      </c>
      <c r="I15" s="16">
        <f>+Amazonas!I15+Loreto!I15+'San Martín'!I15+Ucayali!I15</f>
        <v>197301</v>
      </c>
      <c r="J15" s="17">
        <f t="shared" si="0"/>
        <v>6.6416954484279422E-2</v>
      </c>
      <c r="K15" s="16">
        <f t="shared" si="1"/>
        <v>2281882</v>
      </c>
      <c r="L15" s="17">
        <f t="shared" si="2"/>
        <v>9.6621586877153387E-2</v>
      </c>
      <c r="M15" s="12"/>
      <c r="N15" s="12"/>
      <c r="O15" s="12"/>
      <c r="P15" s="29"/>
      <c r="T15" s="59" t="s">
        <v>11</v>
      </c>
      <c r="U15" s="60">
        <v>1.24505</v>
      </c>
      <c r="V15" s="61">
        <v>6.2678439589797019E-2</v>
      </c>
      <c r="W15" s="62"/>
    </row>
    <row r="16" spans="2:23" x14ac:dyDescent="0.25">
      <c r="B16" s="28"/>
      <c r="C16" s="12"/>
      <c r="D16" s="12"/>
      <c r="E16" s="12"/>
      <c r="F16" s="15" t="s">
        <v>16</v>
      </c>
      <c r="G16" s="16">
        <f>+Amazonas!G16+Loreto!G16+'San Martín'!G16+Ucayali!G16</f>
        <v>1895816</v>
      </c>
      <c r="H16" s="17">
        <f t="shared" si="0"/>
        <v>0.13948575113884498</v>
      </c>
      <c r="I16" s="16">
        <f>+Amazonas!I16+Loreto!I16+'San Martín'!I16+Ucayali!I16</f>
        <v>185013</v>
      </c>
      <c r="J16" s="17">
        <f t="shared" si="0"/>
        <v>0.11751168774689225</v>
      </c>
      <c r="K16" s="16">
        <f t="shared" si="1"/>
        <v>2080829</v>
      </c>
      <c r="L16" s="17">
        <f t="shared" si="2"/>
        <v>0.13749702755964699</v>
      </c>
      <c r="M16" s="12"/>
      <c r="N16" s="12"/>
      <c r="O16" s="12"/>
      <c r="P16" s="29"/>
      <c r="T16" s="59" t="s">
        <v>12</v>
      </c>
      <c r="U16" s="60">
        <v>1.4342239999999999</v>
      </c>
      <c r="V16" s="61">
        <v>0.15194088590819654</v>
      </c>
      <c r="W16" s="62"/>
    </row>
    <row r="17" spans="2:23" x14ac:dyDescent="0.25">
      <c r="B17" s="28"/>
      <c r="C17" s="12"/>
      <c r="D17" s="12"/>
      <c r="E17" s="12"/>
      <c r="F17" s="15" t="s">
        <v>15</v>
      </c>
      <c r="G17" s="16">
        <f>+Amazonas!G17+Loreto!G17+'San Martín'!G17+Ucayali!G17</f>
        <v>1663747</v>
      </c>
      <c r="H17" s="17">
        <f t="shared" si="0"/>
        <v>0.1100712248336142</v>
      </c>
      <c r="I17" s="16">
        <f>+Amazonas!I17+Loreto!I17+'San Martín'!I17+Ucayali!I17</f>
        <v>165558</v>
      </c>
      <c r="J17" s="17">
        <f t="shared" si="0"/>
        <v>0.47531166736470642</v>
      </c>
      <c r="K17" s="16">
        <f t="shared" si="1"/>
        <v>1829305</v>
      </c>
      <c r="L17" s="17">
        <f t="shared" si="2"/>
        <v>0.13551322972028457</v>
      </c>
      <c r="M17" s="12"/>
      <c r="N17" s="13"/>
      <c r="O17" s="12"/>
      <c r="P17" s="29"/>
      <c r="T17" s="59" t="s">
        <v>13</v>
      </c>
      <c r="U17" s="60">
        <v>1.459192</v>
      </c>
      <c r="V17" s="61">
        <v>1.7408717187831213E-2</v>
      </c>
      <c r="W17" s="62"/>
    </row>
    <row r="18" spans="2:23" x14ac:dyDescent="0.25">
      <c r="B18" s="28"/>
      <c r="C18" s="12"/>
      <c r="D18" s="12"/>
      <c r="E18" s="12"/>
      <c r="F18" s="15" t="s">
        <v>14</v>
      </c>
      <c r="G18" s="16">
        <f>+Amazonas!G18+Loreto!G18+'San Martín'!G18+Ucayali!G18</f>
        <v>1498775</v>
      </c>
      <c r="H18" s="17">
        <f t="shared" si="0"/>
        <v>0.11092868753608842</v>
      </c>
      <c r="I18" s="16">
        <f>+Amazonas!I18+Loreto!I18+'San Martín'!I18+Ucayali!I18</f>
        <v>112219</v>
      </c>
      <c r="J18" s="17">
        <f t="shared" si="0"/>
        <v>1.9496152553305501E-2</v>
      </c>
      <c r="K18" s="16">
        <f t="shared" si="1"/>
        <v>1610994</v>
      </c>
      <c r="L18" s="17">
        <f t="shared" si="2"/>
        <v>0.10403154622558231</v>
      </c>
      <c r="M18" s="12"/>
      <c r="N18" s="13"/>
      <c r="O18" s="12"/>
      <c r="P18" s="29"/>
      <c r="T18" s="59" t="s">
        <v>14</v>
      </c>
      <c r="U18" s="60">
        <v>1.6109939999999998</v>
      </c>
      <c r="V18" s="61">
        <v>0.10403154622558231</v>
      </c>
      <c r="W18" s="62"/>
    </row>
    <row r="19" spans="2:23" x14ac:dyDescent="0.25">
      <c r="B19" s="28"/>
      <c r="C19" s="12"/>
      <c r="D19" s="12"/>
      <c r="E19" s="12"/>
      <c r="F19" s="15" t="s">
        <v>13</v>
      </c>
      <c r="G19" s="16">
        <f>+Amazonas!G19+Loreto!G19+'San Martín'!G19+Ucayali!G19</f>
        <v>1349119</v>
      </c>
      <c r="H19" s="17">
        <f t="shared" si="0"/>
        <v>2.781953111489166E-2</v>
      </c>
      <c r="I19" s="16">
        <f>+Amazonas!I19+Loreto!I19+'San Martín'!I19+Ucayali!I19</f>
        <v>110073</v>
      </c>
      <c r="J19" s="17">
        <f t="shared" si="0"/>
        <v>-9.4950707525838451E-2</v>
      </c>
      <c r="K19" s="16">
        <f t="shared" si="1"/>
        <v>1459192</v>
      </c>
      <c r="L19" s="17">
        <f t="shared" si="2"/>
        <v>1.7408717187831213E-2</v>
      </c>
      <c r="M19" s="12"/>
      <c r="N19" s="12"/>
      <c r="O19" s="12"/>
      <c r="P19" s="29"/>
      <c r="T19" s="59" t="s">
        <v>15</v>
      </c>
      <c r="U19" s="60">
        <v>1.829305</v>
      </c>
      <c r="V19" s="61">
        <v>0.13551322972028457</v>
      </c>
      <c r="W19" s="62"/>
    </row>
    <row r="20" spans="2:23" x14ac:dyDescent="0.25">
      <c r="B20" s="28"/>
      <c r="C20" s="12"/>
      <c r="D20" s="12"/>
      <c r="E20" s="12"/>
      <c r="F20" s="15" t="s">
        <v>12</v>
      </c>
      <c r="G20" s="16">
        <f>+Amazonas!G20+Loreto!G20+'San Martín'!G20+Ucayali!G20</f>
        <v>1312603</v>
      </c>
      <c r="H20" s="17">
        <f t="shared" si="0"/>
        <v>0.15378151334369972</v>
      </c>
      <c r="I20" s="16">
        <f>+Amazonas!I20+Loreto!I20+'San Martín'!I20+Ucayali!I20</f>
        <v>121621</v>
      </c>
      <c r="J20" s="17">
        <f t="shared" si="0"/>
        <v>0.13244317811484496</v>
      </c>
      <c r="K20" s="16">
        <f t="shared" si="1"/>
        <v>1434224</v>
      </c>
      <c r="L20" s="17">
        <f t="shared" si="2"/>
        <v>0.15194088590819654</v>
      </c>
      <c r="M20" s="12"/>
      <c r="N20" s="80" t="s">
        <v>27</v>
      </c>
      <c r="O20" s="81"/>
      <c r="P20" s="29"/>
      <c r="T20" s="59" t="s">
        <v>16</v>
      </c>
      <c r="U20" s="60">
        <v>2.080829</v>
      </c>
      <c r="V20" s="61">
        <v>0.13749702755964699</v>
      </c>
      <c r="W20" s="62"/>
    </row>
    <row r="21" spans="2:23" x14ac:dyDescent="0.25">
      <c r="B21" s="28"/>
      <c r="C21" s="12"/>
      <c r="D21" s="12"/>
      <c r="E21" s="12"/>
      <c r="F21" s="15" t="s">
        <v>11</v>
      </c>
      <c r="G21" s="16">
        <f>+Amazonas!G21+Loreto!G21+'San Martín'!G21+Ucayali!G21</f>
        <v>1137653</v>
      </c>
      <c r="H21" s="17">
        <f t="shared" si="0"/>
        <v>4.3349825978897361E-2</v>
      </c>
      <c r="I21" s="16">
        <f>+Amazonas!I21+Loreto!I21+'San Martín'!I21+Ucayali!I21</f>
        <v>107397</v>
      </c>
      <c r="J21" s="17">
        <f t="shared" si="0"/>
        <v>0.32213467930567519</v>
      </c>
      <c r="K21" s="16">
        <f t="shared" si="1"/>
        <v>1245050</v>
      </c>
      <c r="L21" s="17">
        <f t="shared" si="2"/>
        <v>6.2678439589797019E-2</v>
      </c>
      <c r="M21" s="12"/>
      <c r="N21" s="82"/>
      <c r="O21" s="83"/>
      <c r="P21" s="29"/>
      <c r="T21" s="59" t="s">
        <v>17</v>
      </c>
      <c r="U21" s="60">
        <v>2.281882</v>
      </c>
      <c r="V21" s="61">
        <v>9.6621586877153387E-2</v>
      </c>
      <c r="W21" s="62"/>
    </row>
    <row r="22" spans="2:23" x14ac:dyDescent="0.25">
      <c r="B22" s="28"/>
      <c r="C22" s="12"/>
      <c r="D22" s="12"/>
      <c r="E22" s="12"/>
      <c r="F22" s="15" t="s">
        <v>10</v>
      </c>
      <c r="G22" s="16">
        <f>+Amazonas!G22+Loreto!G22+'San Martín'!G22+Ucayali!G22</f>
        <v>1090385</v>
      </c>
      <c r="H22" s="17">
        <f t="shared" si="0"/>
        <v>0.23862204809382037</v>
      </c>
      <c r="I22" s="16">
        <f>+Amazonas!I22+Loreto!I22+'San Martín'!I22+Ucayali!I22</f>
        <v>81230</v>
      </c>
      <c r="J22" s="17">
        <f t="shared" si="0"/>
        <v>0.22222055039797772</v>
      </c>
      <c r="K22" s="16">
        <f t="shared" si="1"/>
        <v>1171615</v>
      </c>
      <c r="L22" s="17">
        <f t="shared" si="2"/>
        <v>0.237470716595795</v>
      </c>
      <c r="M22" s="12"/>
      <c r="N22" s="34">
        <f>+(K12/K22)^(1/10)-1</f>
        <v>8.7003557870548143E-2</v>
      </c>
      <c r="O22" s="32"/>
      <c r="P22" s="29"/>
      <c r="T22" s="59" t="s">
        <v>18</v>
      </c>
      <c r="U22" s="60">
        <v>2.4262459999999999</v>
      </c>
      <c r="V22" s="61">
        <v>6.3265322220868558E-2</v>
      </c>
      <c r="W22" s="62"/>
    </row>
    <row r="23" spans="2:23" x14ac:dyDescent="0.25">
      <c r="B23" s="28"/>
      <c r="C23" s="12"/>
      <c r="D23" s="12"/>
      <c r="E23" s="12"/>
      <c r="F23" s="15" t="s">
        <v>9</v>
      </c>
      <c r="G23" s="16">
        <f>+Amazonas!G23+Loreto!G23+'San Martín'!G23+Ucayali!G23</f>
        <v>880321</v>
      </c>
      <c r="H23" s="17">
        <f t="shared" si="0"/>
        <v>0.14057220298928264</v>
      </c>
      <c r="I23" s="16">
        <f>+Amazonas!I23+Loreto!I23+'San Martín'!I23+Ucayali!I23</f>
        <v>66461</v>
      </c>
      <c r="J23" s="17">
        <f t="shared" si="0"/>
        <v>0.16377740421657205</v>
      </c>
      <c r="K23" s="16">
        <f t="shared" si="1"/>
        <v>946782</v>
      </c>
      <c r="L23" s="17">
        <f t="shared" si="2"/>
        <v>0.14217088977141668</v>
      </c>
      <c r="M23" s="12"/>
      <c r="N23" s="12"/>
      <c r="O23" s="12"/>
      <c r="P23" s="29"/>
      <c r="T23" s="59" t="s">
        <v>19</v>
      </c>
      <c r="U23" s="60">
        <v>2.6851030000000002</v>
      </c>
      <c r="V23" s="61">
        <v>0.10669033560488095</v>
      </c>
      <c r="W23" s="62"/>
    </row>
    <row r="24" spans="2:23" x14ac:dyDescent="0.25">
      <c r="B24" s="28"/>
      <c r="C24" s="12"/>
      <c r="D24" s="12"/>
      <c r="E24" s="12"/>
      <c r="F24" s="15" t="s">
        <v>8</v>
      </c>
      <c r="G24" s="16">
        <f>+Amazonas!G24+Loreto!G24+'San Martín'!G24+Ucayali!G24</f>
        <v>771824</v>
      </c>
      <c r="H24" s="17">
        <f t="shared" si="0"/>
        <v>7.277789128836365E-2</v>
      </c>
      <c r="I24" s="16">
        <f>+Amazonas!I24+Loreto!I24+'San Martín'!I24+Ucayali!I24</f>
        <v>57108</v>
      </c>
      <c r="J24" s="17">
        <f t="shared" si="0"/>
        <v>0.23851659076122322</v>
      </c>
      <c r="K24" s="16">
        <f t="shared" si="1"/>
        <v>828932</v>
      </c>
      <c r="L24" s="17">
        <f t="shared" si="2"/>
        <v>8.2760233184817178E-2</v>
      </c>
      <c r="M24" s="12"/>
      <c r="N24" s="13"/>
      <c r="O24" s="12"/>
      <c r="P24" s="29"/>
      <c r="T24" s="59">
        <v>2016</v>
      </c>
      <c r="U24" s="60">
        <v>2.6983270000000004</v>
      </c>
      <c r="V24" s="61">
        <v>4.9249507374578005E-3</v>
      </c>
      <c r="W24" s="62"/>
    </row>
    <row r="25" spans="2:23" x14ac:dyDescent="0.25">
      <c r="B25" s="28"/>
      <c r="C25" s="12"/>
      <c r="D25" s="12"/>
      <c r="E25" s="12"/>
      <c r="F25" s="15" t="s">
        <v>7</v>
      </c>
      <c r="G25" s="16">
        <f>+Amazonas!G25+Loreto!G25+'San Martín'!G25+Ucayali!G25</f>
        <v>719463</v>
      </c>
      <c r="H25" s="18"/>
      <c r="I25" s="16">
        <f>+Amazonas!I25+Loreto!I25+'San Martín'!I25+Ucayali!I25</f>
        <v>46110</v>
      </c>
      <c r="J25" s="18"/>
      <c r="K25" s="16">
        <f t="shared" si="1"/>
        <v>765573</v>
      </c>
      <c r="L25" s="18"/>
      <c r="M25" s="12"/>
      <c r="N25" s="13"/>
      <c r="O25" s="12"/>
      <c r="P25" s="29"/>
    </row>
    <row r="26" spans="2:23" x14ac:dyDescent="0.25">
      <c r="B26" s="28"/>
      <c r="C26" s="84" t="s">
        <v>26</v>
      </c>
      <c r="D26" s="85"/>
      <c r="E26" s="12"/>
      <c r="F26" s="90" t="s">
        <v>28</v>
      </c>
      <c r="G26" s="90"/>
      <c r="H26" s="90"/>
      <c r="I26" s="90"/>
      <c r="J26" s="90"/>
      <c r="K26" s="90"/>
      <c r="L26" s="90"/>
      <c r="M26" s="12"/>
      <c r="N26" s="12"/>
      <c r="O26" s="12"/>
      <c r="P26" s="29"/>
    </row>
    <row r="27" spans="2:23" x14ac:dyDescent="0.25">
      <c r="B27" s="28"/>
      <c r="C27" s="86"/>
      <c r="D27" s="87"/>
      <c r="E27" s="12"/>
      <c r="F27" s="23">
        <v>2016</v>
      </c>
      <c r="G27" s="22">
        <f>+G12/K12</f>
        <v>0.91496249342648239</v>
      </c>
      <c r="H27" s="24"/>
      <c r="I27" s="22">
        <f>+I12/K12</f>
        <v>8.5037506573517593E-2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23" x14ac:dyDescent="0.25">
      <c r="B28" s="28"/>
      <c r="C28" s="86"/>
      <c r="D28" s="87"/>
      <c r="E28" s="12"/>
      <c r="F28" s="23">
        <v>2011</v>
      </c>
      <c r="G28" s="22">
        <f>+G17/K17</f>
        <v>0.90949677609802626</v>
      </c>
      <c r="H28" s="24"/>
      <c r="I28" s="22">
        <f>+I17/K17</f>
        <v>9.0503223901973698E-2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23" x14ac:dyDescent="0.25">
      <c r="B29" s="28"/>
      <c r="C29" s="88"/>
      <c r="D29" s="89"/>
      <c r="E29" s="12"/>
      <c r="F29" s="23">
        <v>2006</v>
      </c>
      <c r="G29" s="22">
        <f>+G22/K22</f>
        <v>0.93066835095146438</v>
      </c>
      <c r="H29" s="24"/>
      <c r="I29" s="22">
        <f>+I22/K22</f>
        <v>6.9331649048535574E-2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23" x14ac:dyDescent="0.25">
      <c r="B30" s="28"/>
      <c r="C30" s="12"/>
      <c r="D30" s="12"/>
      <c r="E30" s="12"/>
      <c r="F30" s="77" t="s">
        <v>30</v>
      </c>
      <c r="G30" s="77"/>
      <c r="H30" s="77"/>
      <c r="I30" s="77"/>
      <c r="J30" s="77"/>
      <c r="K30" s="77"/>
      <c r="L30" s="77"/>
      <c r="M30" s="12"/>
      <c r="N30" s="12"/>
      <c r="O30" s="12"/>
      <c r="P30" s="29"/>
    </row>
    <row r="31" spans="2:23" x14ac:dyDescent="0.25"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9"/>
    </row>
    <row r="32" spans="2:23" x14ac:dyDescent="0.25">
      <c r="B32" s="28"/>
      <c r="C32" s="12"/>
      <c r="D32" s="12"/>
      <c r="E32" s="12"/>
      <c r="F32" s="12"/>
      <c r="G32" s="12"/>
      <c r="H32" s="12"/>
      <c r="I32" s="12"/>
      <c r="J32" s="12"/>
      <c r="K32" s="12"/>
      <c r="L32" s="35"/>
      <c r="M32" s="12"/>
      <c r="N32" s="12"/>
      <c r="O32" s="12"/>
      <c r="P32" s="29"/>
    </row>
    <row r="33" spans="2:22" x14ac:dyDescent="0.25">
      <c r="B33" s="28"/>
      <c r="C33" s="12"/>
      <c r="D33" s="12"/>
      <c r="E33" s="12"/>
      <c r="F33" s="35"/>
      <c r="G33" s="12"/>
      <c r="H33" s="12"/>
      <c r="I33" s="12"/>
      <c r="J33" s="12"/>
      <c r="K33" s="12"/>
      <c r="L33" s="35"/>
      <c r="M33" s="12"/>
      <c r="N33" s="12"/>
      <c r="O33" s="12"/>
      <c r="P33" s="29"/>
      <c r="T33" s="58" t="s">
        <v>32</v>
      </c>
      <c r="U33" s="58">
        <v>2015</v>
      </c>
      <c r="V33" s="58">
        <v>2016</v>
      </c>
    </row>
    <row r="34" spans="2:22" x14ac:dyDescent="0.25">
      <c r="B34" s="28"/>
      <c r="C34" s="12"/>
      <c r="D34" s="74" t="s">
        <v>34</v>
      </c>
      <c r="E34" s="74"/>
      <c r="F34" s="74"/>
      <c r="G34" s="74"/>
      <c r="H34" s="74"/>
      <c r="I34" s="12"/>
      <c r="J34" s="76" t="s">
        <v>36</v>
      </c>
      <c r="K34" s="76"/>
      <c r="L34" s="76"/>
      <c r="M34" s="76"/>
      <c r="N34" s="76"/>
      <c r="O34" s="12"/>
      <c r="P34" s="29"/>
      <c r="T34" s="58" t="s">
        <v>4</v>
      </c>
      <c r="U34" s="63">
        <v>1087907</v>
      </c>
      <c r="V34" s="63">
        <v>1128627</v>
      </c>
    </row>
    <row r="35" spans="2:22" x14ac:dyDescent="0.25">
      <c r="B35" s="28"/>
      <c r="C35" s="12"/>
      <c r="D35" s="73" t="s">
        <v>35</v>
      </c>
      <c r="E35" s="73"/>
      <c r="F35" s="73"/>
      <c r="G35" s="73"/>
      <c r="H35" s="73"/>
      <c r="I35" s="12"/>
      <c r="J35" s="75" t="s">
        <v>37</v>
      </c>
      <c r="K35" s="75"/>
      <c r="L35" s="75"/>
      <c r="M35" s="75"/>
      <c r="N35" s="75"/>
      <c r="O35" s="12"/>
      <c r="P35" s="29"/>
      <c r="T35" s="58" t="s">
        <v>3</v>
      </c>
      <c r="U35" s="63">
        <v>766527</v>
      </c>
      <c r="V35" s="63">
        <v>733622</v>
      </c>
    </row>
    <row r="36" spans="2:22" x14ac:dyDescent="0.25">
      <c r="B36" s="28"/>
      <c r="C36" s="12"/>
      <c r="D36" s="36" t="s">
        <v>32</v>
      </c>
      <c r="E36" s="37" t="s">
        <v>6</v>
      </c>
      <c r="F36" s="38" t="s">
        <v>21</v>
      </c>
      <c r="G36" s="38" t="s">
        <v>22</v>
      </c>
      <c r="H36" s="38" t="s">
        <v>33</v>
      </c>
      <c r="I36" s="12"/>
      <c r="J36" s="38" t="s">
        <v>32</v>
      </c>
      <c r="K36" s="37">
        <v>2015</v>
      </c>
      <c r="L36" s="38">
        <v>2016</v>
      </c>
      <c r="M36" s="38" t="s">
        <v>38</v>
      </c>
      <c r="N36" s="38" t="s">
        <v>20</v>
      </c>
      <c r="O36" s="12"/>
      <c r="P36" s="29"/>
      <c r="T36" s="58" t="s">
        <v>5</v>
      </c>
      <c r="U36" s="63">
        <v>462520</v>
      </c>
      <c r="V36" s="63">
        <v>448769</v>
      </c>
    </row>
    <row r="37" spans="2:22" x14ac:dyDescent="0.25">
      <c r="B37" s="28"/>
      <c r="C37" s="12"/>
      <c r="D37" s="39" t="s">
        <v>4</v>
      </c>
      <c r="E37" s="40">
        <f>+'San Martín'!G12</f>
        <v>1103177</v>
      </c>
      <c r="F37" s="40">
        <f>+'San Martín'!I12</f>
        <v>25450</v>
      </c>
      <c r="G37" s="40">
        <f>+F37+E37</f>
        <v>1128627</v>
      </c>
      <c r="H37" s="41">
        <f>+G37/G$41</f>
        <v>0.41826917197211455</v>
      </c>
      <c r="I37" s="12"/>
      <c r="J37" s="39" t="s">
        <v>4</v>
      </c>
      <c r="K37" s="40">
        <f>+'San Martín'!K13</f>
        <v>1087907</v>
      </c>
      <c r="L37" s="40">
        <f>+G37</f>
        <v>1128627</v>
      </c>
      <c r="M37" s="40">
        <f>+L37-K37</f>
        <v>40720</v>
      </c>
      <c r="N37" s="41">
        <f>+L37/K37-1</f>
        <v>3.74296699993657E-2</v>
      </c>
      <c r="O37" s="12"/>
      <c r="P37" s="29"/>
      <c r="T37" s="58" t="s">
        <v>2</v>
      </c>
      <c r="U37" s="63">
        <v>368149</v>
      </c>
      <c r="V37" s="63">
        <v>387309</v>
      </c>
    </row>
    <row r="38" spans="2:22" x14ac:dyDescent="0.25">
      <c r="B38" s="28"/>
      <c r="C38" s="12"/>
      <c r="D38" s="39" t="s">
        <v>3</v>
      </c>
      <c r="E38" s="40">
        <f>+Loreto!G12</f>
        <v>556749</v>
      </c>
      <c r="F38" s="40">
        <f>+Loreto!I12</f>
        <v>176873</v>
      </c>
      <c r="G38" s="40">
        <f>+F38+E38</f>
        <v>733622</v>
      </c>
      <c r="H38" s="41">
        <f>+G38/G$41</f>
        <v>0.27188031695194836</v>
      </c>
      <c r="I38" s="12"/>
      <c r="J38" s="39" t="s">
        <v>3</v>
      </c>
      <c r="K38" s="40">
        <f>+Loreto!K13</f>
        <v>766527</v>
      </c>
      <c r="L38" s="40">
        <f>+G38</f>
        <v>733622</v>
      </c>
      <c r="M38" s="40">
        <f t="shared" ref="M38:M40" si="3">+L38-K38</f>
        <v>-32905</v>
      </c>
      <c r="N38" s="41">
        <f>+L38/K38-1</f>
        <v>-4.2927385467178558E-2</v>
      </c>
      <c r="O38" s="12"/>
      <c r="P38" s="29"/>
    </row>
    <row r="39" spans="2:22" x14ac:dyDescent="0.25">
      <c r="B39" s="28"/>
      <c r="C39" s="12"/>
      <c r="D39" s="39" t="s">
        <v>5</v>
      </c>
      <c r="E39" s="40">
        <f>+Ucayali!G12</f>
        <v>437140</v>
      </c>
      <c r="F39" s="40">
        <f>+Ucayali!I12</f>
        <v>11629</v>
      </c>
      <c r="G39" s="40">
        <f>+F39+E39</f>
        <v>448769</v>
      </c>
      <c r="H39" s="41">
        <f>+G39/G$41</f>
        <v>0.16631379369513036</v>
      </c>
      <c r="I39" s="12"/>
      <c r="J39" s="39" t="s">
        <v>5</v>
      </c>
      <c r="K39" s="40">
        <f>+Ucayali!K13</f>
        <v>462520</v>
      </c>
      <c r="L39" s="40">
        <f>+G39</f>
        <v>448769</v>
      </c>
      <c r="M39" s="40">
        <f t="shared" si="3"/>
        <v>-13751</v>
      </c>
      <c r="N39" s="41">
        <f>+L39/K39-1</f>
        <v>-2.9730606244054325E-2</v>
      </c>
      <c r="O39" s="12"/>
      <c r="P39" s="29"/>
    </row>
    <row r="40" spans="2:22" x14ac:dyDescent="0.25">
      <c r="B40" s="28"/>
      <c r="C40" s="12"/>
      <c r="D40" s="39" t="s">
        <v>2</v>
      </c>
      <c r="E40" s="40">
        <f>+Amazonas!G12</f>
        <v>371802</v>
      </c>
      <c r="F40" s="40">
        <f>+Amazonas!I12</f>
        <v>15507</v>
      </c>
      <c r="G40" s="40">
        <f>+F40+E40</f>
        <v>387309</v>
      </c>
      <c r="H40" s="41">
        <f>+G40/G$41</f>
        <v>0.1435367173808067</v>
      </c>
      <c r="I40" s="12"/>
      <c r="J40" s="39" t="s">
        <v>2</v>
      </c>
      <c r="K40" s="40">
        <f>+Amazonas!K13</f>
        <v>368149</v>
      </c>
      <c r="L40" s="40">
        <f>+G40</f>
        <v>387309</v>
      </c>
      <c r="M40" s="40">
        <f t="shared" si="3"/>
        <v>19160</v>
      </c>
      <c r="N40" s="41">
        <f>+L40/K40-1</f>
        <v>5.204414516948308E-2</v>
      </c>
      <c r="O40" s="12"/>
      <c r="P40" s="29"/>
    </row>
    <row r="41" spans="2:22" x14ac:dyDescent="0.25">
      <c r="B41" s="28"/>
      <c r="C41" s="12"/>
      <c r="D41" s="42" t="s">
        <v>22</v>
      </c>
      <c r="E41" s="43">
        <f>SUM(E37:E40)</f>
        <v>2468868</v>
      </c>
      <c r="F41" s="43">
        <f>SUM(F37:F40)</f>
        <v>229459</v>
      </c>
      <c r="G41" s="43">
        <f>SUM(G37:G40)</f>
        <v>2698327</v>
      </c>
      <c r="H41" s="44">
        <f>+G41/G$41</f>
        <v>1</v>
      </c>
      <c r="I41" s="12"/>
      <c r="J41" s="42" t="s">
        <v>22</v>
      </c>
      <c r="K41" s="43">
        <f>SUM(K37:K40)</f>
        <v>2685103</v>
      </c>
      <c r="L41" s="43">
        <f>SUM(L37:L40)</f>
        <v>2698327</v>
      </c>
      <c r="M41" s="43">
        <f>SUM(M37:M40)</f>
        <v>13224</v>
      </c>
      <c r="N41" s="44">
        <f>+L41/K41-1</f>
        <v>4.9249507374578005E-3</v>
      </c>
      <c r="O41" s="12"/>
      <c r="P41" s="29"/>
    </row>
    <row r="42" spans="2:22" ht="15" customHeight="1" x14ac:dyDescent="0.25">
      <c r="B42" s="28"/>
      <c r="C42" s="12"/>
      <c r="D42" s="72" t="s">
        <v>39</v>
      </c>
      <c r="E42" s="72"/>
      <c r="F42" s="72"/>
      <c r="G42" s="72"/>
      <c r="H42" s="72"/>
      <c r="I42" s="12"/>
      <c r="J42" s="72" t="s">
        <v>39</v>
      </c>
      <c r="K42" s="72"/>
      <c r="L42" s="72"/>
      <c r="M42" s="72"/>
      <c r="N42" s="72"/>
      <c r="O42" s="45"/>
      <c r="P42" s="46"/>
    </row>
    <row r="43" spans="2:22" ht="15" customHeight="1" x14ac:dyDescent="0.25">
      <c r="B43" s="28"/>
      <c r="C43" s="12"/>
      <c r="D43" s="47"/>
      <c r="E43" s="47"/>
      <c r="F43" s="47"/>
      <c r="G43" s="47"/>
      <c r="H43" s="47"/>
      <c r="I43" s="12"/>
      <c r="J43" s="47"/>
      <c r="K43" s="47"/>
      <c r="L43" s="47"/>
      <c r="M43" s="47"/>
      <c r="N43" s="47"/>
      <c r="O43" s="45"/>
      <c r="P43" s="46"/>
    </row>
    <row r="44" spans="2:22" x14ac:dyDescent="0.2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</row>
    <row r="46" spans="2:22" x14ac:dyDescent="0.25">
      <c r="T46" s="58" t="s">
        <v>43</v>
      </c>
      <c r="U46" s="58" t="s">
        <v>40</v>
      </c>
      <c r="V46" s="58" t="s">
        <v>41</v>
      </c>
    </row>
    <row r="47" spans="2:22" x14ac:dyDescent="0.25">
      <c r="B47" s="25" t="s">
        <v>74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7"/>
      <c r="S47" s="58" t="s">
        <v>42</v>
      </c>
      <c r="T47" s="64">
        <v>1.539042</v>
      </c>
      <c r="U47" s="64">
        <v>3.1209039999999999</v>
      </c>
      <c r="V47" s="64">
        <v>4.9674019999999999</v>
      </c>
    </row>
    <row r="48" spans="2:22" x14ac:dyDescent="0.25">
      <c r="B48" s="28"/>
      <c r="C48" s="69" t="str">
        <f>+CONCATENATE("Sin considerar a los residentes de esta región, entre las principales regiones de procedencia de los huespedes nacionales figuran ",E55," con ",FIXED(F55,0)," arribos en esta región (equivalente al ",FIXED(G55*100,1),"% de este total), ",E56," con ",FIXED(F56,0)," arribos (",FIXED(G56*100,1),"%)  y ",E57," con ",FIXED(F57,0)," arribos (",FIXED(G57*100,1)," %). En tanto  ",J55," es el principal lugar de procedencia de los huespedes del exterior con ",FIXED(K55,0),"  arribos (equivalente al ",FIXED(L55*100,1)," % de los arribos del exterior), le sigue ",J56,"  con  ",FIXED(K56,0),"  arribos (",FIXED(L56*100,1)," %) y ",J57," con ",FIXED(K57,0)," (",FIXED(L57*100,1)," %) entre las principales.")</f>
        <v>Sin considerar a los residentes de esta región, entre las principales regiones de procedencia de los huespedes nacionales figuran Lima metropolitana y callao con 445,344 arribos en esta región (equivalente al 43.9% de este total), Lima provincias con 175,232 arribos (17.3%)  y Lambayeque con 73,797 arribos (7.3 %). En tanto  Estados Unidos es el principal lugar de procedencia de los huespedes del exterior con 64,402  arribos (equivalente al 28.1 % de los arribos del exterior), le sigue Francia  con  18,923  arribos (8.2 %) y Alemania con 17,338 (7.6 %) entre las principales.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9"/>
      <c r="S48" s="58" t="s">
        <v>3</v>
      </c>
      <c r="T48" s="64">
        <v>0.99397800000000003</v>
      </c>
      <c r="U48" s="64">
        <v>1.9053169999999999</v>
      </c>
      <c r="V48" s="64">
        <v>3.4011260000000001</v>
      </c>
    </row>
    <row r="49" spans="2:22" x14ac:dyDescent="0.25">
      <c r="B49" s="2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29"/>
      <c r="S49" s="58" t="s">
        <v>5</v>
      </c>
      <c r="T49" s="64">
        <v>0.66292300000000004</v>
      </c>
      <c r="U49" s="64">
        <v>1.474335</v>
      </c>
      <c r="V49" s="64">
        <v>2.2219699999999998</v>
      </c>
    </row>
    <row r="50" spans="2:22" x14ac:dyDescent="0.25">
      <c r="B50" s="2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9"/>
      <c r="S50" s="58" t="s">
        <v>2</v>
      </c>
      <c r="T50" s="64">
        <v>0.51695899999999995</v>
      </c>
      <c r="U50" s="64">
        <v>1.078209</v>
      </c>
      <c r="V50" s="64">
        <v>1.5818890000000001</v>
      </c>
    </row>
    <row r="51" spans="2:22" x14ac:dyDescent="0.25">
      <c r="B51" s="2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9"/>
    </row>
    <row r="52" spans="2:22" x14ac:dyDescent="0.25">
      <c r="B52" s="28"/>
      <c r="C52" s="12"/>
      <c r="D52" s="12"/>
      <c r="E52" s="70" t="s">
        <v>60</v>
      </c>
      <c r="F52" s="70"/>
      <c r="G52" s="70"/>
      <c r="H52" s="70"/>
      <c r="I52" s="12"/>
      <c r="J52" s="70" t="s">
        <v>59</v>
      </c>
      <c r="K52" s="70"/>
      <c r="L52" s="70"/>
      <c r="M52" s="12"/>
      <c r="N52" s="12"/>
      <c r="O52" s="12"/>
      <c r="P52" s="29"/>
    </row>
    <row r="53" spans="2:22" x14ac:dyDescent="0.25">
      <c r="B53" s="28"/>
      <c r="C53" s="12"/>
      <c r="D53" s="12"/>
      <c r="E53" s="70"/>
      <c r="F53" s="70"/>
      <c r="G53" s="70"/>
      <c r="H53" s="70"/>
      <c r="I53" s="12"/>
      <c r="J53" s="70"/>
      <c r="K53" s="70"/>
      <c r="L53" s="70"/>
      <c r="M53" s="12"/>
      <c r="N53" s="12"/>
      <c r="O53" s="12"/>
      <c r="P53" s="29"/>
      <c r="T53" s="63"/>
      <c r="U53" s="63"/>
      <c r="V53" s="63"/>
    </row>
    <row r="54" spans="2:22" ht="15" customHeight="1" x14ac:dyDescent="0.25">
      <c r="B54" s="28"/>
      <c r="C54" s="12"/>
      <c r="D54" s="12"/>
      <c r="E54" s="48" t="s">
        <v>32</v>
      </c>
      <c r="F54" s="48" t="s">
        <v>57</v>
      </c>
      <c r="G54" s="48" t="s">
        <v>68</v>
      </c>
      <c r="H54" s="48" t="s">
        <v>58</v>
      </c>
      <c r="I54" s="12"/>
      <c r="J54" s="48" t="s">
        <v>56</v>
      </c>
      <c r="K54" s="48" t="s">
        <v>57</v>
      </c>
      <c r="L54" s="48" t="s">
        <v>58</v>
      </c>
      <c r="M54" s="12"/>
      <c r="N54" s="12"/>
      <c r="O54" s="12"/>
      <c r="P54" s="29"/>
      <c r="T54" s="63"/>
      <c r="U54" s="63"/>
      <c r="V54" s="63"/>
    </row>
    <row r="55" spans="2:22" x14ac:dyDescent="0.25">
      <c r="B55" s="28"/>
      <c r="C55" s="12"/>
      <c r="D55" s="12"/>
      <c r="E55" s="8" t="s">
        <v>62</v>
      </c>
      <c r="F55" s="49">
        <v>445344</v>
      </c>
      <c r="G55" s="50">
        <f t="shared" ref="G55:G62" si="4">+F55/F$63</f>
        <v>0.43879757892009114</v>
      </c>
      <c r="H55" s="50">
        <f t="shared" ref="H55:H62" si="5">+F55/F$69</f>
        <v>0.18038994890199025</v>
      </c>
      <c r="I55" s="12"/>
      <c r="J55" s="8" t="s">
        <v>45</v>
      </c>
      <c r="K55" s="49">
        <v>64402</v>
      </c>
      <c r="L55" s="50">
        <f>+K55/K$69</f>
        <v>0.28066887766441934</v>
      </c>
      <c r="M55" s="12"/>
      <c r="N55" s="12"/>
      <c r="O55" s="49"/>
      <c r="P55" s="29"/>
      <c r="T55" s="63"/>
      <c r="U55" s="63"/>
      <c r="V55" s="63"/>
    </row>
    <row r="56" spans="2:22" x14ac:dyDescent="0.25">
      <c r="B56" s="28"/>
      <c r="C56" s="12"/>
      <c r="D56" s="51"/>
      <c r="E56" s="8" t="s">
        <v>65</v>
      </c>
      <c r="F56" s="49">
        <v>175232</v>
      </c>
      <c r="G56" s="50">
        <f t="shared" si="4"/>
        <v>0.17265614300254503</v>
      </c>
      <c r="H56" s="50">
        <f t="shared" si="5"/>
        <v>7.09790443477257E-2</v>
      </c>
      <c r="I56" s="12"/>
      <c r="J56" s="8" t="s">
        <v>46</v>
      </c>
      <c r="K56" s="49">
        <v>18923</v>
      </c>
      <c r="L56" s="50">
        <f t="shared" ref="L56:L68" si="6">+K56/K$69</f>
        <v>8.2467891867392437E-2</v>
      </c>
      <c r="M56" s="12"/>
      <c r="N56" s="12"/>
      <c r="O56" s="49"/>
      <c r="P56" s="29"/>
      <c r="T56" s="63"/>
      <c r="U56" s="63"/>
      <c r="V56" s="63"/>
    </row>
    <row r="57" spans="2:22" x14ac:dyDescent="0.25">
      <c r="B57" s="28"/>
      <c r="C57" s="12"/>
      <c r="D57" s="12"/>
      <c r="E57" s="8" t="s">
        <v>63</v>
      </c>
      <c r="F57" s="49">
        <v>73797</v>
      </c>
      <c r="G57" s="50">
        <f t="shared" si="4"/>
        <v>7.2712206589885503E-2</v>
      </c>
      <c r="H57" s="50">
        <f t="shared" si="5"/>
        <v>2.9892031910433676E-2</v>
      </c>
      <c r="I57" s="12"/>
      <c r="J57" s="8" t="s">
        <v>47</v>
      </c>
      <c r="K57" s="49">
        <v>17338</v>
      </c>
      <c r="L57" s="50">
        <f t="shared" si="6"/>
        <v>7.5560339755686198E-2</v>
      </c>
      <c r="M57" s="12"/>
      <c r="N57" s="12"/>
      <c r="O57" s="57"/>
      <c r="P57" s="29"/>
    </row>
    <row r="58" spans="2:22" x14ac:dyDescent="0.25">
      <c r="B58" s="28"/>
      <c r="C58" s="12"/>
      <c r="D58" s="12"/>
      <c r="E58" s="8" t="s">
        <v>64</v>
      </c>
      <c r="F58" s="49">
        <v>66240</v>
      </c>
      <c r="G58" s="50">
        <f t="shared" si="4"/>
        <v>6.5266292186864167E-2</v>
      </c>
      <c r="H58" s="50">
        <f t="shared" si="5"/>
        <v>2.6831012016032177E-2</v>
      </c>
      <c r="I58" s="12"/>
      <c r="J58" s="8" t="s">
        <v>48</v>
      </c>
      <c r="K58" s="49">
        <v>14154</v>
      </c>
      <c r="L58" s="50">
        <f t="shared" si="6"/>
        <v>6.1684222453684538E-2</v>
      </c>
      <c r="M58" s="12"/>
      <c r="N58" s="12"/>
      <c r="O58" s="12"/>
      <c r="P58" s="29"/>
    </row>
    <row r="59" spans="2:22" x14ac:dyDescent="0.25">
      <c r="B59" s="28"/>
      <c r="C59" s="12"/>
      <c r="D59" s="12"/>
      <c r="E59" s="8" t="s">
        <v>75</v>
      </c>
      <c r="F59" s="49">
        <v>61309</v>
      </c>
      <c r="G59" s="50">
        <f t="shared" si="4"/>
        <v>6.0407776384125235E-2</v>
      </c>
      <c r="H59" s="50">
        <f t="shared" si="5"/>
        <v>2.4833673244126161E-2</v>
      </c>
      <c r="I59" s="12"/>
      <c r="J59" s="8" t="s">
        <v>50</v>
      </c>
      <c r="K59" s="49">
        <v>10986</v>
      </c>
      <c r="L59" s="50">
        <f t="shared" si="6"/>
        <v>4.7877834384356249E-2</v>
      </c>
      <c r="M59" s="12"/>
      <c r="N59" s="12"/>
      <c r="O59" s="12"/>
      <c r="P59" s="29"/>
    </row>
    <row r="60" spans="2:22" x14ac:dyDescent="0.25">
      <c r="B60" s="28"/>
      <c r="C60" s="12"/>
      <c r="D60" s="12"/>
      <c r="E60" s="8" t="s">
        <v>66</v>
      </c>
      <c r="F60" s="49">
        <v>51179</v>
      </c>
      <c r="G60" s="50">
        <f t="shared" si="4"/>
        <v>5.0426684296973452E-2</v>
      </c>
      <c r="H60" s="50">
        <f t="shared" si="5"/>
        <v>2.0730440277302399E-2</v>
      </c>
      <c r="I60" s="12"/>
      <c r="J60" s="8" t="s">
        <v>70</v>
      </c>
      <c r="K60" s="49">
        <v>10676</v>
      </c>
      <c r="L60" s="50">
        <f t="shared" si="6"/>
        <v>4.6526830501309603E-2</v>
      </c>
      <c r="M60" s="12"/>
      <c r="N60" s="12"/>
      <c r="O60" s="12"/>
      <c r="P60" s="29"/>
    </row>
    <row r="61" spans="2:22" x14ac:dyDescent="0.25">
      <c r="B61" s="28"/>
      <c r="C61" s="12"/>
      <c r="D61" s="12"/>
      <c r="E61" s="8" t="s">
        <v>67</v>
      </c>
      <c r="F61" s="49">
        <v>31102</v>
      </c>
      <c r="G61" s="50">
        <f t="shared" si="4"/>
        <v>3.0644810078439756E-2</v>
      </c>
      <c r="H61" s="50">
        <f t="shared" si="5"/>
        <v>1.2598099875039747E-2</v>
      </c>
      <c r="I61" s="12"/>
      <c r="J61" s="8" t="s">
        <v>72</v>
      </c>
      <c r="K61" s="49">
        <v>6772</v>
      </c>
      <c r="L61" s="50">
        <f t="shared" si="6"/>
        <v>2.9512897729006053E-2</v>
      </c>
      <c r="M61" s="12"/>
      <c r="N61" s="12"/>
      <c r="O61" s="12"/>
      <c r="P61" s="29"/>
    </row>
    <row r="62" spans="2:22" x14ac:dyDescent="0.25">
      <c r="B62" s="28"/>
      <c r="C62" s="12"/>
      <c r="D62" s="12"/>
      <c r="E62" s="8" t="s">
        <v>55</v>
      </c>
      <c r="F62" s="49">
        <v>110716</v>
      </c>
      <c r="G62" s="50">
        <f t="shared" si="4"/>
        <v>0.10908850854107568</v>
      </c>
      <c r="H62" s="50">
        <f t="shared" si="5"/>
        <v>4.4846351545395811E-2</v>
      </c>
      <c r="I62" s="12"/>
      <c r="J62" s="8" t="s">
        <v>52</v>
      </c>
      <c r="K62" s="49">
        <v>6619</v>
      </c>
      <c r="L62" s="50">
        <f t="shared" si="6"/>
        <v>2.8846111941566902E-2</v>
      </c>
      <c r="M62" s="12"/>
      <c r="N62" s="12"/>
      <c r="O62" s="12"/>
      <c r="P62" s="29"/>
    </row>
    <row r="63" spans="2:22" x14ac:dyDescent="0.25">
      <c r="B63" s="28"/>
      <c r="C63" s="12"/>
      <c r="D63" s="12"/>
      <c r="E63" s="52" t="s">
        <v>22</v>
      </c>
      <c r="F63" s="53">
        <f>SUM(F55:F62)</f>
        <v>1014919</v>
      </c>
      <c r="G63" s="54">
        <f>SUM(G55:G62)</f>
        <v>1</v>
      </c>
      <c r="H63" s="50"/>
      <c r="I63" s="12"/>
      <c r="J63" s="8" t="s">
        <v>53</v>
      </c>
      <c r="K63" s="49">
        <v>6497</v>
      </c>
      <c r="L63" s="50">
        <f t="shared" si="6"/>
        <v>2.8314426542432419E-2</v>
      </c>
      <c r="M63" s="12"/>
      <c r="N63" s="12"/>
      <c r="O63" s="12"/>
      <c r="P63" s="29"/>
    </row>
    <row r="64" spans="2:22" x14ac:dyDescent="0.25">
      <c r="B64" s="28"/>
      <c r="C64" s="12"/>
      <c r="D64" s="12"/>
      <c r="E64" s="8"/>
      <c r="F64" s="49"/>
      <c r="G64" s="50"/>
      <c r="H64" s="50"/>
      <c r="I64" s="12"/>
      <c r="J64" s="8"/>
      <c r="K64" s="49"/>
      <c r="L64" s="50"/>
      <c r="M64" s="12"/>
      <c r="N64" s="12"/>
      <c r="O64" s="12"/>
      <c r="P64" s="29"/>
    </row>
    <row r="65" spans="2:16" x14ac:dyDescent="0.25">
      <c r="B65" s="28"/>
      <c r="C65" s="12"/>
      <c r="D65" s="12"/>
      <c r="E65" s="8" t="s">
        <v>4</v>
      </c>
      <c r="F65" s="49">
        <v>740042</v>
      </c>
      <c r="G65" s="8"/>
      <c r="H65" s="50">
        <f>+F65/F$69</f>
        <v>0.29975959834493487</v>
      </c>
      <c r="I65" s="12"/>
      <c r="J65" s="8" t="s">
        <v>73</v>
      </c>
      <c r="K65" s="49">
        <v>5274</v>
      </c>
      <c r="L65" s="50">
        <f t="shared" si="6"/>
        <v>2.29844983199613E-2</v>
      </c>
      <c r="M65" s="12"/>
      <c r="N65" s="12"/>
      <c r="O65" s="12"/>
      <c r="P65" s="29"/>
    </row>
    <row r="66" spans="2:16" x14ac:dyDescent="0.25">
      <c r="B66" s="28"/>
      <c r="C66" s="12"/>
      <c r="D66" s="12"/>
      <c r="E66" s="8" t="s">
        <v>3</v>
      </c>
      <c r="F66" s="49">
        <v>275337</v>
      </c>
      <c r="G66" s="8"/>
      <c r="H66" s="50">
        <f>+F66/F$69</f>
        <v>0.11152733024544462</v>
      </c>
      <c r="I66" s="12"/>
      <c r="J66" s="8"/>
      <c r="K66" s="49"/>
      <c r="L66" s="50"/>
      <c r="M66" s="12"/>
      <c r="N66" s="12"/>
      <c r="O66" s="12"/>
      <c r="P66" s="29"/>
    </row>
    <row r="67" spans="2:16" x14ac:dyDescent="0.25">
      <c r="B67" s="28"/>
      <c r="C67" s="12"/>
      <c r="D67" s="12"/>
      <c r="E67" s="8" t="s">
        <v>5</v>
      </c>
      <c r="F67" s="49">
        <v>220770</v>
      </c>
      <c r="G67" s="8"/>
      <c r="H67" s="50">
        <f>+F67/F$69</f>
        <v>8.9424554993650721E-2</v>
      </c>
      <c r="I67" s="12"/>
      <c r="J67" s="8"/>
      <c r="K67" s="49"/>
      <c r="L67" s="50"/>
      <c r="M67" s="12"/>
      <c r="N67" s="12"/>
      <c r="O67" s="12"/>
      <c r="P67" s="29"/>
    </row>
    <row r="68" spans="2:16" x14ac:dyDescent="0.25">
      <c r="B68" s="28"/>
      <c r="C68" s="12"/>
      <c r="D68" s="12"/>
      <c r="E68" s="8" t="s">
        <v>2</v>
      </c>
      <c r="F68" s="49">
        <v>217717</v>
      </c>
      <c r="G68" s="8"/>
      <c r="H68" s="50">
        <f>+F68/F$69</f>
        <v>8.8187914297923872E-2</v>
      </c>
      <c r="I68" s="12"/>
      <c r="J68" s="8" t="s">
        <v>55</v>
      </c>
      <c r="K68" s="49">
        <v>67818</v>
      </c>
      <c r="L68" s="50">
        <f t="shared" si="6"/>
        <v>0.29555606884018498</v>
      </c>
      <c r="M68" s="12"/>
      <c r="N68" s="12"/>
      <c r="O68" s="12"/>
      <c r="P68" s="29"/>
    </row>
    <row r="69" spans="2:16" x14ac:dyDescent="0.25">
      <c r="B69" s="28"/>
      <c r="C69" s="12"/>
      <c r="D69" s="12"/>
      <c r="E69" s="52" t="s">
        <v>22</v>
      </c>
      <c r="F69" s="53">
        <f>+F68+F63+F67+F66+F65</f>
        <v>2468785</v>
      </c>
      <c r="G69" s="52"/>
      <c r="H69" s="54">
        <f>SUM(H55:H68)</f>
        <v>0.99999999999999989</v>
      </c>
      <c r="I69" s="12"/>
      <c r="J69" s="52" t="s">
        <v>22</v>
      </c>
      <c r="K69" s="53">
        <f>SUM(K55:K68)</f>
        <v>229459</v>
      </c>
      <c r="L69" s="54">
        <f>SUM(L55:L68)</f>
        <v>1</v>
      </c>
      <c r="M69" s="12"/>
      <c r="N69" s="12"/>
      <c r="O69" s="12"/>
      <c r="P69" s="29"/>
    </row>
    <row r="70" spans="2:16" x14ac:dyDescent="0.25">
      <c r="B70" s="28"/>
      <c r="C70" s="12"/>
      <c r="D70" s="12"/>
      <c r="E70" s="55" t="s">
        <v>81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9"/>
    </row>
    <row r="71" spans="2:16" x14ac:dyDescent="0.25">
      <c r="B71" s="28"/>
      <c r="C71" s="12"/>
      <c r="D71" s="12"/>
      <c r="E71" s="71" t="s">
        <v>82</v>
      </c>
      <c r="F71" s="71"/>
      <c r="G71" s="71"/>
      <c r="H71" s="71"/>
      <c r="I71" s="71"/>
      <c r="J71" s="71"/>
      <c r="K71" s="71"/>
      <c r="L71" s="71"/>
      <c r="M71" s="12"/>
      <c r="N71" s="12"/>
      <c r="O71" s="12"/>
      <c r="P71" s="29"/>
    </row>
    <row r="72" spans="2:16" x14ac:dyDescent="0.25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</sheetData>
  <sortState ref="D37:G40">
    <sortCondition descending="1" ref="G35:G38"/>
  </sortState>
  <mergeCells count="17">
    <mergeCell ref="B1:O2"/>
    <mergeCell ref="C7:O8"/>
    <mergeCell ref="F10:L10"/>
    <mergeCell ref="N20:O21"/>
    <mergeCell ref="C26:D29"/>
    <mergeCell ref="F26:L26"/>
    <mergeCell ref="D35:H35"/>
    <mergeCell ref="D34:H34"/>
    <mergeCell ref="J35:N35"/>
    <mergeCell ref="J34:N34"/>
    <mergeCell ref="F30:L30"/>
    <mergeCell ref="C48:O50"/>
    <mergeCell ref="E52:H53"/>
    <mergeCell ref="J52:L53"/>
    <mergeCell ref="E71:L71"/>
    <mergeCell ref="J42:N42"/>
    <mergeCell ref="D42:H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9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91" t="s">
        <v>85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1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69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161,280.0 arribos de turistas nacionales y extranjeros, mientras que el 2016 los  arribos de turistas extranjeros y nacionales sumaron 387,309.0, representando un  crecimiento promedio anual de 9.2%   en el periodo 2006 – 2016.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/>
    </row>
    <row r="8" spans="2:16" x14ac:dyDescent="0.25">
      <c r="B8" s="2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79" t="s">
        <v>24</v>
      </c>
      <c r="G10" s="79"/>
      <c r="H10" s="79"/>
      <c r="I10" s="79"/>
      <c r="J10" s="79"/>
      <c r="K10" s="79"/>
      <c r="L10" s="7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23</v>
      </c>
      <c r="G11" s="20" t="s">
        <v>6</v>
      </c>
      <c r="H11" s="19" t="s">
        <v>20</v>
      </c>
      <c r="I11" s="20" t="s">
        <v>21</v>
      </c>
      <c r="J11" s="19" t="s">
        <v>20</v>
      </c>
      <c r="K11" s="19" t="s">
        <v>22</v>
      </c>
      <c r="L11" s="19" t="s">
        <v>20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371802</v>
      </c>
      <c r="H12" s="21">
        <f>+G12/G13-1</f>
        <v>4.9147114014419291E-2</v>
      </c>
      <c r="I12" s="16">
        <v>15507</v>
      </c>
      <c r="J12" s="21">
        <f>+I12/I13-1</f>
        <v>0.12663469921534443</v>
      </c>
      <c r="K12" s="16">
        <f>+I12+G12</f>
        <v>387309</v>
      </c>
      <c r="L12" s="21">
        <f>+K12/K13-1</f>
        <v>5.204414516948308E-2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19</v>
      </c>
      <c r="G13" s="16">
        <v>354385</v>
      </c>
      <c r="H13" s="17">
        <f t="shared" ref="H13:J24" si="0">+G13/G14-1</f>
        <v>0.23938140219698756</v>
      </c>
      <c r="I13" s="16">
        <v>13764</v>
      </c>
      <c r="J13" s="17">
        <f t="shared" si="0"/>
        <v>0.10376904570970336</v>
      </c>
      <c r="K13" s="16">
        <f t="shared" ref="K13:K25" si="1">+I13+G13</f>
        <v>368149</v>
      </c>
      <c r="L13" s="17">
        <f t="shared" ref="L13" si="2">+K13/K14-1</f>
        <v>0.23371435656670259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18</v>
      </c>
      <c r="G14" s="16">
        <v>285937</v>
      </c>
      <c r="H14" s="17">
        <f t="shared" si="0"/>
        <v>8.6556036464646935E-2</v>
      </c>
      <c r="I14" s="16">
        <v>12470</v>
      </c>
      <c r="J14" s="17">
        <f t="shared" si="0"/>
        <v>0.26586133387473354</v>
      </c>
      <c r="K14" s="16">
        <f t="shared" si="1"/>
        <v>298407</v>
      </c>
      <c r="L14" s="17">
        <f t="shared" ref="L14" si="3">+K14/K15-1</f>
        <v>9.302589648730808E-2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17</v>
      </c>
      <c r="G15" s="16">
        <v>263159</v>
      </c>
      <c r="H15" s="17">
        <f t="shared" si="0"/>
        <v>6.9117515620810366E-2</v>
      </c>
      <c r="I15" s="16">
        <v>9851</v>
      </c>
      <c r="J15" s="17">
        <f t="shared" si="0"/>
        <v>0.11084799278304014</v>
      </c>
      <c r="K15" s="16">
        <f t="shared" si="1"/>
        <v>273010</v>
      </c>
      <c r="L15" s="17">
        <f t="shared" ref="L15" si="4">+K15/K16-1</f>
        <v>7.0568674660999031E-2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16</v>
      </c>
      <c r="G16" s="16">
        <v>246146</v>
      </c>
      <c r="H16" s="17">
        <f t="shared" si="0"/>
        <v>2.9873727019405383E-2</v>
      </c>
      <c r="I16" s="16">
        <v>8868</v>
      </c>
      <c r="J16" s="17">
        <f t="shared" si="0"/>
        <v>0.21429549500205392</v>
      </c>
      <c r="K16" s="16">
        <f t="shared" si="1"/>
        <v>255014</v>
      </c>
      <c r="L16" s="17">
        <f t="shared" ref="L16" si="5">+K16/K17-1</f>
        <v>3.5341786130429709E-2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15</v>
      </c>
      <c r="G17" s="16">
        <v>239006</v>
      </c>
      <c r="H17" s="17">
        <f t="shared" si="0"/>
        <v>6.910063607654382E-2</v>
      </c>
      <c r="I17" s="16">
        <v>7303</v>
      </c>
      <c r="J17" s="17">
        <f t="shared" si="0"/>
        <v>-0.10939024390243901</v>
      </c>
      <c r="K17" s="16">
        <f t="shared" si="1"/>
        <v>246309</v>
      </c>
      <c r="L17" s="17">
        <f t="shared" ref="L17" si="6">+K17/K18-1</f>
        <v>6.2785319169133214E-2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14</v>
      </c>
      <c r="G18" s="16">
        <v>223558</v>
      </c>
      <c r="H18" s="17">
        <f t="shared" si="0"/>
        <v>9.0298132586823288E-2</v>
      </c>
      <c r="I18" s="16">
        <v>8200</v>
      </c>
      <c r="J18" s="17">
        <f t="shared" si="0"/>
        <v>-0.14849428868120462</v>
      </c>
      <c r="K18" s="16">
        <f t="shared" si="1"/>
        <v>231758</v>
      </c>
      <c r="L18" s="17">
        <f t="shared" ref="L18" si="7">+K18/K19-1</f>
        <v>7.9586161277850564E-2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13</v>
      </c>
      <c r="G19" s="16">
        <v>205043</v>
      </c>
      <c r="H19" s="17">
        <f t="shared" si="0"/>
        <v>2.4241970128378032E-2</v>
      </c>
      <c r="I19" s="16">
        <v>9630</v>
      </c>
      <c r="J19" s="17">
        <f t="shared" si="0"/>
        <v>-0.18000681198910085</v>
      </c>
      <c r="K19" s="16">
        <f t="shared" si="1"/>
        <v>214673</v>
      </c>
      <c r="L19" s="17">
        <f t="shared" ref="L19" si="8">+K19/K20-1</f>
        <v>1.2923834778751919E-2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12</v>
      </c>
      <c r="G20" s="16">
        <v>200190</v>
      </c>
      <c r="H20" s="17">
        <f t="shared" si="0"/>
        <v>0.23193846153846165</v>
      </c>
      <c r="I20" s="16">
        <v>11744</v>
      </c>
      <c r="J20" s="17">
        <f t="shared" si="0"/>
        <v>6.4250113275940102E-2</v>
      </c>
      <c r="K20" s="16">
        <f t="shared" si="1"/>
        <v>211934</v>
      </c>
      <c r="L20" s="17">
        <f t="shared" ref="L20" si="9">+K20/K21-1</f>
        <v>0.22127524706831481</v>
      </c>
      <c r="M20" s="12"/>
      <c r="N20" s="94" t="s">
        <v>27</v>
      </c>
      <c r="O20" s="94"/>
      <c r="P20" s="29"/>
    </row>
    <row r="21" spans="2:16" x14ac:dyDescent="0.25">
      <c r="B21" s="28"/>
      <c r="C21" s="12"/>
      <c r="D21" s="12"/>
      <c r="E21" s="12"/>
      <c r="F21" s="15" t="s">
        <v>11</v>
      </c>
      <c r="G21" s="16">
        <v>162500</v>
      </c>
      <c r="H21" s="17">
        <f t="shared" si="0"/>
        <v>5.6175539624456539E-2</v>
      </c>
      <c r="I21" s="16">
        <v>11035</v>
      </c>
      <c r="J21" s="17">
        <f t="shared" si="0"/>
        <v>0.48659571601778251</v>
      </c>
      <c r="K21" s="16">
        <f t="shared" si="1"/>
        <v>173535</v>
      </c>
      <c r="L21" s="17">
        <f t="shared" ref="L21" si="10">+K21/K22-1</f>
        <v>7.5985863095238138E-2</v>
      </c>
      <c r="M21" s="12"/>
      <c r="N21" s="94"/>
      <c r="O21" s="94"/>
      <c r="P21" s="29"/>
    </row>
    <row r="22" spans="2:16" x14ac:dyDescent="0.25">
      <c r="B22" s="28"/>
      <c r="C22" s="12"/>
      <c r="D22" s="12"/>
      <c r="E22" s="12"/>
      <c r="F22" s="15" t="s">
        <v>10</v>
      </c>
      <c r="G22" s="16">
        <v>153857</v>
      </c>
      <c r="H22" s="17">
        <f t="shared" si="0"/>
        <v>0.21109099496221662</v>
      </c>
      <c r="I22" s="16">
        <v>7423</v>
      </c>
      <c r="J22" s="17">
        <f t="shared" si="0"/>
        <v>1.4693945442448437</v>
      </c>
      <c r="K22" s="16">
        <f t="shared" si="1"/>
        <v>161280</v>
      </c>
      <c r="L22" s="17">
        <f t="shared" ref="L22" si="11">+K22/K23-1</f>
        <v>0.24017655291204654</v>
      </c>
      <c r="M22" s="12"/>
      <c r="N22" s="33">
        <f>+(K12/K22)^(1/10)-1</f>
        <v>9.1560238173255426E-2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9</v>
      </c>
      <c r="G23" s="16">
        <v>127040</v>
      </c>
      <c r="H23" s="17">
        <f t="shared" si="0"/>
        <v>0.22459996144206662</v>
      </c>
      <c r="I23" s="16">
        <v>3006</v>
      </c>
      <c r="J23" s="17">
        <f t="shared" si="0"/>
        <v>0.3012987012987014</v>
      </c>
      <c r="K23" s="16">
        <f t="shared" si="1"/>
        <v>130046</v>
      </c>
      <c r="L23" s="17">
        <f t="shared" ref="L23" si="12">+K23/K24-1</f>
        <v>0.22627062706270618</v>
      </c>
      <c r="M23" s="12"/>
      <c r="N23" s="13"/>
      <c r="O23" s="12"/>
      <c r="P23" s="29"/>
    </row>
    <row r="24" spans="2:16" x14ac:dyDescent="0.25">
      <c r="B24" s="28"/>
      <c r="C24" s="12"/>
      <c r="D24" s="12"/>
      <c r="E24" s="12"/>
      <c r="F24" s="15" t="s">
        <v>8</v>
      </c>
      <c r="G24" s="16">
        <v>103740</v>
      </c>
      <c r="H24" s="17">
        <f t="shared" si="0"/>
        <v>-0.11180746410500086</v>
      </c>
      <c r="I24" s="16">
        <v>2310</v>
      </c>
      <c r="J24" s="17">
        <f t="shared" si="0"/>
        <v>-0.17025862068965514</v>
      </c>
      <c r="K24" s="16">
        <f t="shared" si="1"/>
        <v>106050</v>
      </c>
      <c r="L24" s="17">
        <f t="shared" ref="L24" si="13">+K24/K25-1</f>
        <v>-0.11316825970246602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7</v>
      </c>
      <c r="G25" s="16">
        <v>116799</v>
      </c>
      <c r="H25" s="18"/>
      <c r="I25" s="16">
        <v>2784</v>
      </c>
      <c r="J25" s="18"/>
      <c r="K25" s="16">
        <f t="shared" si="1"/>
        <v>119583</v>
      </c>
      <c r="L25" s="18"/>
      <c r="M25" s="12"/>
      <c r="N25" s="13"/>
      <c r="O25" s="12"/>
      <c r="P25" s="29"/>
    </row>
    <row r="26" spans="2:16" x14ac:dyDescent="0.25">
      <c r="B26" s="28"/>
      <c r="C26" s="93" t="s">
        <v>26</v>
      </c>
      <c r="D26" s="93"/>
      <c r="E26" s="12"/>
      <c r="F26" s="92" t="s">
        <v>28</v>
      </c>
      <c r="G26" s="92"/>
      <c r="H26" s="92"/>
      <c r="I26" s="92"/>
      <c r="J26" s="92"/>
      <c r="K26" s="92"/>
      <c r="L26" s="92"/>
      <c r="M26" s="12"/>
      <c r="N26" s="12"/>
      <c r="O26" s="12"/>
      <c r="P26" s="29"/>
    </row>
    <row r="27" spans="2:16" x14ac:dyDescent="0.25">
      <c r="B27" s="28"/>
      <c r="C27" s="93"/>
      <c r="D27" s="93"/>
      <c r="E27" s="12"/>
      <c r="F27" s="23">
        <v>2016</v>
      </c>
      <c r="G27" s="22">
        <f>+G12/K12</f>
        <v>0.9599622007234534</v>
      </c>
      <c r="H27" s="24"/>
      <c r="I27" s="22">
        <f>+I12/K12</f>
        <v>4.0037799276546632E-2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93"/>
      <c r="D28" s="93"/>
      <c r="E28" s="12"/>
      <c r="F28" s="23">
        <v>2011</v>
      </c>
      <c r="G28" s="22">
        <f>+G17/K17</f>
        <v>0.97035025110734885</v>
      </c>
      <c r="H28" s="24"/>
      <c r="I28" s="22">
        <f>+I17/K17</f>
        <v>2.9649748892651102E-2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93"/>
      <c r="D29" s="93"/>
      <c r="E29" s="12"/>
      <c r="F29" s="23">
        <v>2006</v>
      </c>
      <c r="G29" s="22">
        <f>+G22/K22</f>
        <v>0.95397445436507933</v>
      </c>
      <c r="H29" s="24"/>
      <c r="I29" s="22">
        <f>+I22/K22</f>
        <v>4.6025545634920638E-2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95" t="s">
        <v>31</v>
      </c>
      <c r="G30" s="95"/>
      <c r="H30" s="95"/>
      <c r="I30" s="95"/>
      <c r="J30" s="95"/>
      <c r="K30" s="95"/>
      <c r="L30" s="95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2:16" x14ac:dyDescent="0.25">
      <c r="B32" s="14"/>
    </row>
    <row r="34" spans="2:16" x14ac:dyDescent="0.25">
      <c r="B34" s="25" t="s">
        <v>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69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38,373 arribos en esta región (equivalente al 19.7% de este total), Lambayeque con 33,974 arribos (17.4%)  y Cajamarca con 32,912 arribos (16.9 %). En tanto  Estados Unidos es el principal lugar de procedencia de los huespedes del exterior con 2,669  arribos (equivalente al 17.2 % de los arribos del exterior), le sigue Francia  con  2,340  arribos (15.1 %) y Alemania con 2,055 (13.3 %) entre las principales.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9"/>
    </row>
    <row r="36" spans="2:16" ht="18.75" customHeight="1" x14ac:dyDescent="0.25">
      <c r="B36" s="2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70" t="s">
        <v>60</v>
      </c>
      <c r="F38" s="70"/>
      <c r="G38" s="70"/>
      <c r="H38" s="70"/>
      <c r="I38" s="12"/>
      <c r="J38" s="70" t="s">
        <v>59</v>
      </c>
      <c r="K38" s="70"/>
      <c r="L38" s="70"/>
      <c r="M38" s="12"/>
      <c r="N38" s="12"/>
      <c r="O38" s="12"/>
      <c r="P38" s="29"/>
    </row>
    <row r="39" spans="2:16" ht="15" customHeight="1" x14ac:dyDescent="0.25">
      <c r="B39" s="28"/>
      <c r="C39" s="12"/>
      <c r="D39" s="12"/>
      <c r="E39" s="70"/>
      <c r="F39" s="70"/>
      <c r="G39" s="70"/>
      <c r="H39" s="70"/>
      <c r="I39" s="12"/>
      <c r="J39" s="70"/>
      <c r="K39" s="70"/>
      <c r="L39" s="7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32</v>
      </c>
      <c r="F40" s="48" t="s">
        <v>57</v>
      </c>
      <c r="G40" s="48" t="s">
        <v>68</v>
      </c>
      <c r="H40" s="48" t="s">
        <v>58</v>
      </c>
      <c r="I40" s="12"/>
      <c r="J40" s="48" t="s">
        <v>56</v>
      </c>
      <c r="K40" s="48" t="s">
        <v>57</v>
      </c>
      <c r="L40" s="48" t="s">
        <v>58</v>
      </c>
      <c r="M40" s="12"/>
      <c r="N40" s="12"/>
      <c r="O40" s="12"/>
      <c r="P40" s="29"/>
    </row>
    <row r="41" spans="2:16" ht="15" customHeight="1" x14ac:dyDescent="0.25">
      <c r="B41" s="28"/>
      <c r="C41" s="12"/>
      <c r="D41" s="12"/>
      <c r="E41" s="8" t="s">
        <v>62</v>
      </c>
      <c r="F41" s="49">
        <v>38373</v>
      </c>
      <c r="G41" s="50">
        <f t="shared" ref="G41:G49" si="14">+F41/F$49</f>
        <v>0.19652862425353643</v>
      </c>
      <c r="H41" s="50">
        <f t="shared" ref="H41:H48" si="15">+F41/F$52</f>
        <v>0.10320815918149984</v>
      </c>
      <c r="I41" s="12"/>
      <c r="J41" s="8" t="s">
        <v>45</v>
      </c>
      <c r="K41" s="49">
        <v>2669</v>
      </c>
      <c r="L41" s="50">
        <f t="shared" ref="L41:L52" si="16">+K41/K$52</f>
        <v>0.1721158186625395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63</v>
      </c>
      <c r="F42" s="49">
        <v>33974</v>
      </c>
      <c r="G42" s="50">
        <f t="shared" si="14"/>
        <v>0.17399899617933565</v>
      </c>
      <c r="H42" s="50">
        <f t="shared" si="15"/>
        <v>9.1376592917735783E-2</v>
      </c>
      <c r="I42" s="12"/>
      <c r="J42" s="8" t="s">
        <v>46</v>
      </c>
      <c r="K42" s="49">
        <v>2340</v>
      </c>
      <c r="L42" s="50">
        <f t="shared" si="16"/>
        <v>0.15089959373186304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64</v>
      </c>
      <c r="F43" s="49">
        <v>32912</v>
      </c>
      <c r="G43" s="50">
        <f t="shared" si="14"/>
        <v>0.16855992706935582</v>
      </c>
      <c r="H43" s="50">
        <f t="shared" si="15"/>
        <v>8.8520233887929595E-2</v>
      </c>
      <c r="I43" s="12"/>
      <c r="J43" s="8" t="s">
        <v>47</v>
      </c>
      <c r="K43" s="49">
        <v>2055</v>
      </c>
      <c r="L43" s="50">
        <f t="shared" si="16"/>
        <v>0.13252079705939254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65</v>
      </c>
      <c r="F44" s="49">
        <v>26342</v>
      </c>
      <c r="G44" s="50">
        <f t="shared" si="14"/>
        <v>0.13491144867710778</v>
      </c>
      <c r="H44" s="50">
        <f t="shared" si="15"/>
        <v>7.0849538195060818E-2</v>
      </c>
      <c r="I44" s="12"/>
      <c r="J44" s="8" t="s">
        <v>48</v>
      </c>
      <c r="K44" s="49">
        <v>1537</v>
      </c>
      <c r="L44" s="50">
        <f t="shared" si="16"/>
        <v>9.911652801960405E-2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4</v>
      </c>
      <c r="F45" s="49">
        <v>20164</v>
      </c>
      <c r="G45" s="50">
        <f t="shared" si="14"/>
        <v>0.1032706116135905</v>
      </c>
      <c r="H45" s="50">
        <f t="shared" si="15"/>
        <v>5.4233167115830469E-2</v>
      </c>
      <c r="I45" s="12"/>
      <c r="J45" s="8" t="s">
        <v>49</v>
      </c>
      <c r="K45" s="49">
        <v>635</v>
      </c>
      <c r="L45" s="50">
        <f t="shared" si="16"/>
        <v>4.0949248726381636E-2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66</v>
      </c>
      <c r="F46" s="49">
        <v>13698</v>
      </c>
      <c r="G46" s="50">
        <f t="shared" si="14"/>
        <v>7.0154772757536343E-2</v>
      </c>
      <c r="H46" s="50">
        <f t="shared" si="15"/>
        <v>3.684219019800862E-2</v>
      </c>
      <c r="I46" s="12"/>
      <c r="J46" s="8" t="s">
        <v>50</v>
      </c>
      <c r="K46" s="49">
        <v>599</v>
      </c>
      <c r="L46" s="50">
        <f t="shared" si="16"/>
        <v>3.8627716515122201E-2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67</v>
      </c>
      <c r="F47" s="49">
        <v>8568</v>
      </c>
      <c r="G47" s="50">
        <f t="shared" si="14"/>
        <v>4.3881303327972791E-2</v>
      </c>
      <c r="H47" s="50">
        <f t="shared" si="15"/>
        <v>2.3044523698097376E-2</v>
      </c>
      <c r="I47" s="12"/>
      <c r="J47" s="8" t="s">
        <v>51</v>
      </c>
      <c r="K47" s="49">
        <v>572</v>
      </c>
      <c r="L47" s="50">
        <f t="shared" si="16"/>
        <v>3.6886567356677627E-2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55</v>
      </c>
      <c r="F48" s="49">
        <v>21223</v>
      </c>
      <c r="G48" s="50">
        <f t="shared" si="14"/>
        <v>0.10869431612156473</v>
      </c>
      <c r="H48" s="50">
        <f t="shared" si="15"/>
        <v>5.7081457334817995E-2</v>
      </c>
      <c r="I48" s="12"/>
      <c r="J48" s="8" t="s">
        <v>52</v>
      </c>
      <c r="K48" s="49">
        <v>553</v>
      </c>
      <c r="L48" s="50">
        <f t="shared" si="16"/>
        <v>3.5661314245179598E-2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22</v>
      </c>
      <c r="F49" s="53">
        <f>SUM(F41:F48)</f>
        <v>195254</v>
      </c>
      <c r="G49" s="54">
        <f t="shared" si="14"/>
        <v>1</v>
      </c>
      <c r="H49" s="50"/>
      <c r="I49" s="12"/>
      <c r="J49" s="8" t="s">
        <v>53</v>
      </c>
      <c r="K49" s="49">
        <v>472</v>
      </c>
      <c r="L49" s="50">
        <f t="shared" si="16"/>
        <v>3.0437866769845875E-2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54</v>
      </c>
      <c r="K50" s="49">
        <v>388</v>
      </c>
      <c r="L50" s="50">
        <f t="shared" si="16"/>
        <v>2.5020958276907205E-2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2</v>
      </c>
      <c r="F51" s="49">
        <v>176548</v>
      </c>
      <c r="G51" s="8"/>
      <c r="H51" s="50">
        <f>+F51/F$52</f>
        <v>0.4748441374710195</v>
      </c>
      <c r="I51" s="12"/>
      <c r="J51" s="8" t="s">
        <v>55</v>
      </c>
      <c r="K51" s="49">
        <v>3687</v>
      </c>
      <c r="L51" s="50">
        <f t="shared" si="16"/>
        <v>0.23776359063648675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22</v>
      </c>
      <c r="F52" s="53">
        <f>+F51+F49</f>
        <v>371802</v>
      </c>
      <c r="G52" s="52"/>
      <c r="H52" s="54">
        <f>+F52/F$52</f>
        <v>1</v>
      </c>
      <c r="I52" s="12"/>
      <c r="J52" s="52" t="s">
        <v>22</v>
      </c>
      <c r="K52" s="53">
        <f>SUM(K41:K51)</f>
        <v>15507</v>
      </c>
      <c r="L52" s="54">
        <f t="shared" si="16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61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71" t="s">
        <v>69</v>
      </c>
      <c r="F54" s="71"/>
      <c r="G54" s="71"/>
      <c r="H54" s="71"/>
      <c r="I54" s="71"/>
      <c r="J54" s="71"/>
      <c r="K54" s="71"/>
      <c r="L54" s="71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7" spans="2:16" x14ac:dyDescent="0.2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2:16" x14ac:dyDescent="0.2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2:16" x14ac:dyDescent="0.2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</sheetData>
  <sortState ref="L12:M24">
    <sortCondition descending="1" ref="L12:L24"/>
  </sortState>
  <mergeCells count="11">
    <mergeCell ref="E54:L54"/>
    <mergeCell ref="C35:O36"/>
    <mergeCell ref="J38:L39"/>
    <mergeCell ref="E38:H39"/>
    <mergeCell ref="F30:L30"/>
    <mergeCell ref="B1:P2"/>
    <mergeCell ref="C7:O8"/>
    <mergeCell ref="F10:L10"/>
    <mergeCell ref="F26:L26"/>
    <mergeCell ref="C26:D29"/>
    <mergeCell ref="N20:O2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B14" sqref="B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91" t="s">
        <v>86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1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69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353,853.0 arribos de turistas nacionales y extranjeros, mientras que el 2016 los  arribos de turistas extranjeros y nacionales sumaron 733,622.0, representando un  crecimiento promedio anual de 7.6%   en el periodo 2006 – 2016.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/>
    </row>
    <row r="8" spans="2:16" x14ac:dyDescent="0.25">
      <c r="B8" s="2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79" t="s">
        <v>24</v>
      </c>
      <c r="G10" s="79"/>
      <c r="H10" s="79"/>
      <c r="I10" s="79"/>
      <c r="J10" s="79"/>
      <c r="K10" s="79"/>
      <c r="L10" s="7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23</v>
      </c>
      <c r="G11" s="20" t="s">
        <v>6</v>
      </c>
      <c r="H11" s="19" t="s">
        <v>20</v>
      </c>
      <c r="I11" s="20" t="s">
        <v>21</v>
      </c>
      <c r="J11" s="19" t="s">
        <v>20</v>
      </c>
      <c r="K11" s="19" t="s">
        <v>22</v>
      </c>
      <c r="L11" s="19" t="s">
        <v>20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556749</v>
      </c>
      <c r="H12" s="21">
        <f>+G12/G13-1</f>
        <v>-7.6612675846101319E-2</v>
      </c>
      <c r="I12" s="16">
        <v>176873</v>
      </c>
      <c r="J12" s="21">
        <f>+I12/I13-1</f>
        <v>8.1229941620564183E-2</v>
      </c>
      <c r="K12" s="16">
        <f>+I12+G12</f>
        <v>733622</v>
      </c>
      <c r="L12" s="21">
        <f>+K12/K13-1</f>
        <v>-4.2927385467178558E-2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19</v>
      </c>
      <c r="G13" s="16">
        <v>602942</v>
      </c>
      <c r="H13" s="17">
        <f t="shared" ref="H13:J24" si="0">+G13/G14-1</f>
        <v>6.8333876706309304E-2</v>
      </c>
      <c r="I13" s="16">
        <v>163585</v>
      </c>
      <c r="J13" s="17">
        <f t="shared" si="0"/>
        <v>6.9777327273321754E-2</v>
      </c>
      <c r="K13" s="16">
        <f t="shared" ref="K13:K25" si="1">+I13+G13</f>
        <v>766527</v>
      </c>
      <c r="L13" s="17">
        <f t="shared" ref="L13:L24" si="2">+K13/K14-1</f>
        <v>6.8641597343337635E-2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18</v>
      </c>
      <c r="G14" s="16">
        <v>564376</v>
      </c>
      <c r="H14" s="17">
        <f t="shared" si="0"/>
        <v>0.17031697778293875</v>
      </c>
      <c r="I14" s="16">
        <v>152915</v>
      </c>
      <c r="J14" s="17">
        <f t="shared" si="0"/>
        <v>-5.3644257131010065E-2</v>
      </c>
      <c r="K14" s="16">
        <f t="shared" si="1"/>
        <v>717291</v>
      </c>
      <c r="L14" s="17">
        <f t="shared" si="2"/>
        <v>0.11410864753620942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17</v>
      </c>
      <c r="G15" s="16">
        <v>482242</v>
      </c>
      <c r="H15" s="17">
        <f t="shared" si="0"/>
        <v>0.2585227346867407</v>
      </c>
      <c r="I15" s="16">
        <v>161583</v>
      </c>
      <c r="J15" s="17">
        <f t="shared" si="0"/>
        <v>3.1293081439877524E-2</v>
      </c>
      <c r="K15" s="16">
        <f t="shared" si="1"/>
        <v>643825</v>
      </c>
      <c r="L15" s="17">
        <f t="shared" si="2"/>
        <v>0.19257549628515491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16</v>
      </c>
      <c r="G16" s="16">
        <v>383181</v>
      </c>
      <c r="H16" s="17">
        <f t="shared" si="0"/>
        <v>0.21963415526916363</v>
      </c>
      <c r="I16" s="16">
        <v>156680</v>
      </c>
      <c r="J16" s="17">
        <f t="shared" si="0"/>
        <v>0.1340474811812391</v>
      </c>
      <c r="K16" s="16">
        <f t="shared" si="1"/>
        <v>539861</v>
      </c>
      <c r="L16" s="17">
        <f t="shared" si="2"/>
        <v>0.19349290462641799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15</v>
      </c>
      <c r="G17" s="16">
        <v>314177</v>
      </c>
      <c r="H17" s="17">
        <f t="shared" si="0"/>
        <v>2.6189006365973322E-2</v>
      </c>
      <c r="I17" s="16">
        <v>138160</v>
      </c>
      <c r="J17" s="17">
        <f t="shared" si="0"/>
        <v>0.5982416565446238</v>
      </c>
      <c r="K17" s="16">
        <f t="shared" si="1"/>
        <v>452337</v>
      </c>
      <c r="L17" s="17">
        <f t="shared" si="2"/>
        <v>0.15214567350307173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14</v>
      </c>
      <c r="G18" s="16">
        <v>306159</v>
      </c>
      <c r="H18" s="17">
        <f t="shared" si="0"/>
        <v>9.5914291032488164E-2</v>
      </c>
      <c r="I18" s="16">
        <v>86445</v>
      </c>
      <c r="J18" s="17">
        <f t="shared" si="0"/>
        <v>1.3589569214173425E-2</v>
      </c>
      <c r="K18" s="16">
        <f t="shared" si="1"/>
        <v>392604</v>
      </c>
      <c r="L18" s="17">
        <f t="shared" si="2"/>
        <v>7.6659810777457871E-2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13</v>
      </c>
      <c r="G19" s="16">
        <v>279364</v>
      </c>
      <c r="H19" s="17">
        <f t="shared" si="0"/>
        <v>-3.5098747608159564E-2</v>
      </c>
      <c r="I19" s="16">
        <v>85286</v>
      </c>
      <c r="J19" s="17">
        <f t="shared" si="0"/>
        <v>-0.10319663512092536</v>
      </c>
      <c r="K19" s="16">
        <f t="shared" si="1"/>
        <v>364650</v>
      </c>
      <c r="L19" s="17">
        <f t="shared" si="2"/>
        <v>-5.1936166561802888E-2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12</v>
      </c>
      <c r="G20" s="16">
        <v>289526</v>
      </c>
      <c r="H20" s="17">
        <f t="shared" si="0"/>
        <v>0.25831631100873564</v>
      </c>
      <c r="I20" s="16">
        <v>95100</v>
      </c>
      <c r="J20" s="17">
        <f t="shared" si="0"/>
        <v>0.17392914455005548</v>
      </c>
      <c r="K20" s="16">
        <f t="shared" si="1"/>
        <v>384626</v>
      </c>
      <c r="L20" s="17">
        <f t="shared" si="2"/>
        <v>0.23634201221472195</v>
      </c>
      <c r="M20" s="12"/>
      <c r="N20" s="94" t="s">
        <v>27</v>
      </c>
      <c r="O20" s="94"/>
      <c r="P20" s="29"/>
    </row>
    <row r="21" spans="2:16" x14ac:dyDescent="0.25">
      <c r="B21" s="28"/>
      <c r="C21" s="12"/>
      <c r="D21" s="12"/>
      <c r="E21" s="12"/>
      <c r="F21" s="15" t="s">
        <v>11</v>
      </c>
      <c r="G21" s="16">
        <v>230090</v>
      </c>
      <c r="H21" s="17">
        <f t="shared" si="0"/>
        <v>-0.21660555175360641</v>
      </c>
      <c r="I21" s="16">
        <v>81010</v>
      </c>
      <c r="J21" s="17">
        <f t="shared" si="0"/>
        <v>0.3469340250066506</v>
      </c>
      <c r="K21" s="16">
        <f t="shared" si="1"/>
        <v>311100</v>
      </c>
      <c r="L21" s="17">
        <f t="shared" si="2"/>
        <v>-0.12082135802155136</v>
      </c>
      <c r="M21" s="12"/>
      <c r="N21" s="94"/>
      <c r="O21" s="94"/>
      <c r="P21" s="29"/>
    </row>
    <row r="22" spans="2:16" x14ac:dyDescent="0.25">
      <c r="B22" s="28"/>
      <c r="C22" s="12"/>
      <c r="D22" s="12"/>
      <c r="E22" s="12"/>
      <c r="F22" s="15" t="s">
        <v>10</v>
      </c>
      <c r="G22" s="16">
        <v>293709</v>
      </c>
      <c r="H22" s="17">
        <f t="shared" si="0"/>
        <v>0.61403402721297784</v>
      </c>
      <c r="I22" s="16">
        <v>60144</v>
      </c>
      <c r="J22" s="17">
        <f t="shared" si="0"/>
        <v>0.19026320997427271</v>
      </c>
      <c r="K22" s="16">
        <f t="shared" si="1"/>
        <v>353853</v>
      </c>
      <c r="L22" s="17">
        <f t="shared" si="2"/>
        <v>0.5219352951802565</v>
      </c>
      <c r="M22" s="12"/>
      <c r="N22" s="33">
        <f>+(K12/K22)^(1/10)-1</f>
        <v>7.563505252588687E-2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9</v>
      </c>
      <c r="G23" s="16">
        <v>181972</v>
      </c>
      <c r="H23" s="17">
        <f t="shared" si="0"/>
        <v>8.3360123831636601E-2</v>
      </c>
      <c r="I23" s="16">
        <v>50530</v>
      </c>
      <c r="J23" s="17">
        <f t="shared" si="0"/>
        <v>0.15539397265285593</v>
      </c>
      <c r="K23" s="16">
        <f t="shared" si="1"/>
        <v>232502</v>
      </c>
      <c r="L23" s="17">
        <f t="shared" si="2"/>
        <v>9.8240940180629455E-2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8</v>
      </c>
      <c r="G24" s="16">
        <v>167970</v>
      </c>
      <c r="H24" s="17">
        <f t="shared" si="0"/>
        <v>4.2508425344927048E-2</v>
      </c>
      <c r="I24" s="16">
        <v>43734</v>
      </c>
      <c r="J24" s="17">
        <f t="shared" si="0"/>
        <v>0.25679636760733371</v>
      </c>
      <c r="K24" s="16">
        <f t="shared" si="1"/>
        <v>211704</v>
      </c>
      <c r="L24" s="17">
        <f t="shared" si="2"/>
        <v>8.0569010662569829E-2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7</v>
      </c>
      <c r="G25" s="16">
        <v>161121</v>
      </c>
      <c r="H25" s="18"/>
      <c r="I25" s="16">
        <v>34798</v>
      </c>
      <c r="J25" s="18"/>
      <c r="K25" s="16">
        <f t="shared" si="1"/>
        <v>195919</v>
      </c>
      <c r="L25" s="18"/>
      <c r="M25" s="12"/>
      <c r="N25" s="13"/>
      <c r="O25" s="12"/>
      <c r="P25" s="29"/>
    </row>
    <row r="26" spans="2:16" x14ac:dyDescent="0.25">
      <c r="B26" s="28"/>
      <c r="C26" s="93" t="s">
        <v>26</v>
      </c>
      <c r="D26" s="93"/>
      <c r="E26" s="12"/>
      <c r="F26" s="90" t="s">
        <v>28</v>
      </c>
      <c r="G26" s="90"/>
      <c r="H26" s="90"/>
      <c r="I26" s="90"/>
      <c r="J26" s="90"/>
      <c r="K26" s="90"/>
      <c r="L26" s="90"/>
      <c r="M26" s="12"/>
      <c r="N26" s="12"/>
      <c r="O26" s="12"/>
      <c r="P26" s="29"/>
    </row>
    <row r="27" spans="2:16" x14ac:dyDescent="0.25">
      <c r="B27" s="28"/>
      <c r="C27" s="93"/>
      <c r="D27" s="93"/>
      <c r="E27" s="12"/>
      <c r="F27" s="23">
        <v>2016</v>
      </c>
      <c r="G27" s="22">
        <f>+G12/K12</f>
        <v>0.75890444943036062</v>
      </c>
      <c r="H27" s="24"/>
      <c r="I27" s="22">
        <f>+I12/K12</f>
        <v>0.24109555056963941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93"/>
      <c r="D28" s="93"/>
      <c r="E28" s="12"/>
      <c r="F28" s="23">
        <v>2011</v>
      </c>
      <c r="G28" s="22">
        <f>+G17/K17</f>
        <v>0.69456400869263402</v>
      </c>
      <c r="H28" s="24"/>
      <c r="I28" s="22">
        <f>+I17/K17</f>
        <v>0.30543599130736598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93"/>
      <c r="D29" s="93"/>
      <c r="E29" s="12"/>
      <c r="F29" s="23">
        <v>2006</v>
      </c>
      <c r="G29" s="22">
        <f>+G22/K22</f>
        <v>0.83003111461539114</v>
      </c>
      <c r="H29" s="24"/>
      <c r="I29" s="22">
        <f>+I22/K22</f>
        <v>0.16996888538460886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95" t="s">
        <v>31</v>
      </c>
      <c r="G30" s="95"/>
      <c r="H30" s="95"/>
      <c r="I30" s="95"/>
      <c r="J30" s="95"/>
      <c r="K30" s="95"/>
      <c r="L30" s="95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74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69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142,153 arribos en esta región (equivalente al 43.3% de este total), San Martín con 52,966 arribos (16.1%)  y Lima provincias con 49,011 arribos (14.9 %). En tanto  Estados Unidos es el principal lugar de procedencia de los huespedes del exterior con 52,616  arribos (equivalente al 29.7 % de los arribos del exterior), le sigue Alemania  con  13,598  arribos (7.7 %) y Francia con 12,148 (6.9 %) entre las principales.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9"/>
    </row>
    <row r="36" spans="2:16" x14ac:dyDescent="0.25">
      <c r="B36" s="2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70" t="s">
        <v>60</v>
      </c>
      <c r="F38" s="70"/>
      <c r="G38" s="70"/>
      <c r="H38" s="70"/>
      <c r="I38" s="12"/>
      <c r="J38" s="70" t="s">
        <v>59</v>
      </c>
      <c r="K38" s="70"/>
      <c r="L38" s="70"/>
      <c r="M38" s="12"/>
      <c r="N38" s="12"/>
      <c r="O38" s="12"/>
      <c r="P38" s="29"/>
    </row>
    <row r="39" spans="2:16" x14ac:dyDescent="0.25">
      <c r="B39" s="28"/>
      <c r="C39" s="12"/>
      <c r="D39" s="12"/>
      <c r="E39" s="70"/>
      <c r="F39" s="70"/>
      <c r="G39" s="70"/>
      <c r="H39" s="70"/>
      <c r="I39" s="12"/>
      <c r="J39" s="70"/>
      <c r="K39" s="70"/>
      <c r="L39" s="7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32</v>
      </c>
      <c r="F40" s="48" t="s">
        <v>57</v>
      </c>
      <c r="G40" s="48" t="s">
        <v>68</v>
      </c>
      <c r="H40" s="48" t="s">
        <v>58</v>
      </c>
      <c r="I40" s="12"/>
      <c r="J40" s="48" t="s">
        <v>56</v>
      </c>
      <c r="K40" s="48" t="s">
        <v>57</v>
      </c>
      <c r="L40" s="48" t="s">
        <v>58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62</v>
      </c>
      <c r="F41" s="49">
        <v>142153</v>
      </c>
      <c r="G41" s="50">
        <f t="shared" ref="G41:G49" si="3">+F41/F$49</f>
        <v>0.4325190240459072</v>
      </c>
      <c r="H41" s="50">
        <f t="shared" ref="H41:H48" si="4">+F41/F$52</f>
        <v>0.25532690673894343</v>
      </c>
      <c r="I41" s="12"/>
      <c r="J41" s="8" t="s">
        <v>45</v>
      </c>
      <c r="K41" s="49">
        <v>52616</v>
      </c>
      <c r="L41" s="50">
        <f t="shared" ref="L41:L52" si="5">+K41/K$52</f>
        <v>0.29747898209449719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4</v>
      </c>
      <c r="F42" s="49">
        <v>52966</v>
      </c>
      <c r="G42" s="50">
        <f t="shared" si="3"/>
        <v>0.16115595610093014</v>
      </c>
      <c r="H42" s="50">
        <f t="shared" si="4"/>
        <v>9.5134432212720638E-2</v>
      </c>
      <c r="I42" s="12"/>
      <c r="J42" s="8" t="s">
        <v>47</v>
      </c>
      <c r="K42" s="49">
        <v>13598</v>
      </c>
      <c r="L42" s="50">
        <f t="shared" si="5"/>
        <v>7.6880021258190906E-2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65</v>
      </c>
      <c r="F43" s="49">
        <v>49011</v>
      </c>
      <c r="G43" s="50">
        <f t="shared" si="3"/>
        <v>0.14912235329197385</v>
      </c>
      <c r="H43" s="50">
        <f t="shared" si="4"/>
        <v>8.8030692466443586E-2</v>
      </c>
      <c r="I43" s="12"/>
      <c r="J43" s="8" t="s">
        <v>46</v>
      </c>
      <c r="K43" s="49">
        <v>12148</v>
      </c>
      <c r="L43" s="50">
        <f t="shared" si="5"/>
        <v>6.8682048701610765E-2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2</v>
      </c>
      <c r="F44" s="49">
        <v>10342</v>
      </c>
      <c r="G44" s="50">
        <f t="shared" si="3"/>
        <v>3.146688249057545E-2</v>
      </c>
      <c r="H44" s="50">
        <f t="shared" si="4"/>
        <v>1.8575695690517629E-2</v>
      </c>
      <c r="I44" s="12"/>
      <c r="J44" s="8" t="s">
        <v>48</v>
      </c>
      <c r="K44" s="49">
        <v>10231</v>
      </c>
      <c r="L44" s="50">
        <f t="shared" si="5"/>
        <v>5.7843763604394111E-2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66</v>
      </c>
      <c r="F45" s="49">
        <v>9175</v>
      </c>
      <c r="G45" s="50">
        <f t="shared" si="3"/>
        <v>2.7916132938602765E-2</v>
      </c>
      <c r="H45" s="50">
        <f t="shared" si="4"/>
        <v>1.6479598526445489E-2</v>
      </c>
      <c r="I45" s="12"/>
      <c r="J45" s="8" t="s">
        <v>50</v>
      </c>
      <c r="K45" s="49">
        <v>9461</v>
      </c>
      <c r="L45" s="50">
        <f t="shared" si="5"/>
        <v>5.349035748814121E-2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63</v>
      </c>
      <c r="F46" s="49">
        <v>7924</v>
      </c>
      <c r="G46" s="50">
        <f t="shared" si="3"/>
        <v>2.4109802442015073E-2</v>
      </c>
      <c r="H46" s="50">
        <f t="shared" si="4"/>
        <v>1.4232625473956846E-2</v>
      </c>
      <c r="I46" s="12"/>
      <c r="J46" s="8" t="s">
        <v>70</v>
      </c>
      <c r="K46" s="49">
        <v>9099</v>
      </c>
      <c r="L46" s="50">
        <f t="shared" si="5"/>
        <v>5.1443691236084652E-2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64</v>
      </c>
      <c r="F47" s="49">
        <v>7755</v>
      </c>
      <c r="G47" s="50">
        <f t="shared" si="3"/>
        <v>2.3595597922492037E-2</v>
      </c>
      <c r="H47" s="50">
        <f t="shared" si="4"/>
        <v>1.3929077555595071E-2</v>
      </c>
      <c r="I47" s="12"/>
      <c r="J47" s="8" t="s">
        <v>71</v>
      </c>
      <c r="K47" s="49">
        <v>5494</v>
      </c>
      <c r="L47" s="50">
        <f t="shared" si="5"/>
        <v>3.1061835328173321E-2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55</v>
      </c>
      <c r="F48" s="49">
        <v>49337</v>
      </c>
      <c r="G48" s="50">
        <f t="shared" si="3"/>
        <v>0.15011425076750348</v>
      </c>
      <c r="H48" s="50">
        <f t="shared" si="4"/>
        <v>8.8616234604821917E-2</v>
      </c>
      <c r="I48" s="12"/>
      <c r="J48" s="8" t="s">
        <v>72</v>
      </c>
      <c r="K48" s="49">
        <v>4799</v>
      </c>
      <c r="L48" s="50">
        <f t="shared" si="5"/>
        <v>2.7132462275191803E-2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22</v>
      </c>
      <c r="F49" s="53">
        <f>SUM(F41:F48)</f>
        <v>328663</v>
      </c>
      <c r="G49" s="54">
        <f t="shared" si="3"/>
        <v>1</v>
      </c>
      <c r="H49" s="50"/>
      <c r="I49" s="12"/>
      <c r="J49" s="8" t="s">
        <v>73</v>
      </c>
      <c r="K49" s="49">
        <v>3700</v>
      </c>
      <c r="L49" s="50">
        <f t="shared" si="5"/>
        <v>2.0918964454721748E-2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52</v>
      </c>
      <c r="K50" s="49">
        <v>3386</v>
      </c>
      <c r="L50" s="50">
        <f t="shared" si="5"/>
        <v>1.9143679363158878E-2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2</v>
      </c>
      <c r="F51" s="49">
        <v>228086</v>
      </c>
      <c r="G51" s="8"/>
      <c r="H51" s="50">
        <f>+F51/F$52</f>
        <v>0.40967473673055543</v>
      </c>
      <c r="I51" s="12"/>
      <c r="J51" s="8" t="s">
        <v>55</v>
      </c>
      <c r="K51" s="49">
        <v>52341</v>
      </c>
      <c r="L51" s="50">
        <f t="shared" si="5"/>
        <v>0.29592419419583543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22</v>
      </c>
      <c r="F52" s="53">
        <f>+F51+F49</f>
        <v>556749</v>
      </c>
      <c r="G52" s="52"/>
      <c r="H52" s="54">
        <f>+F52/F$52</f>
        <v>1</v>
      </c>
      <c r="I52" s="12"/>
      <c r="J52" s="52" t="s">
        <v>22</v>
      </c>
      <c r="K52" s="53">
        <f>SUM(K41:K51)</f>
        <v>176873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61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71" t="s">
        <v>69</v>
      </c>
      <c r="F54" s="71"/>
      <c r="G54" s="71"/>
      <c r="H54" s="71"/>
      <c r="I54" s="71"/>
      <c r="J54" s="71"/>
      <c r="K54" s="71"/>
      <c r="L54" s="71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H35:I47">
    <sortCondition descending="1" ref="H35:H47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B14" sqref="B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91" t="s">
        <v>87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1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6" x14ac:dyDescent="0.25">
      <c r="B4" s="5" t="e">
        <f>+#REF!</f>
        <v>#REF!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69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458,741.0 arribos de turistas nacionales y extranjeros, mientras que el 2016 los  arribos de turistas extranjeros y nacionales sumaron 1,128,627.0, representando un  crecimiento promedio anual de 9.4%   en el periodo 2006 – 2016.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/>
    </row>
    <row r="8" spans="2:16" x14ac:dyDescent="0.25">
      <c r="B8" s="2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79" t="s">
        <v>24</v>
      </c>
      <c r="G10" s="79"/>
      <c r="H10" s="79"/>
      <c r="I10" s="79"/>
      <c r="J10" s="79"/>
      <c r="K10" s="79"/>
      <c r="L10" s="7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23</v>
      </c>
      <c r="G11" s="20" t="s">
        <v>6</v>
      </c>
      <c r="H11" s="19" t="s">
        <v>20</v>
      </c>
      <c r="I11" s="20" t="s">
        <v>21</v>
      </c>
      <c r="J11" s="19" t="s">
        <v>20</v>
      </c>
      <c r="K11" s="19" t="s">
        <v>22</v>
      </c>
      <c r="L11" s="19" t="s">
        <v>20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1103177</v>
      </c>
      <c r="H12" s="21">
        <f>+G12/G13-1</f>
        <v>3.9385739616760951E-2</v>
      </c>
      <c r="I12" s="16">
        <v>25450</v>
      </c>
      <c r="J12" s="21">
        <f>+I12/I13-1</f>
        <v>-4.0817095692156968E-2</v>
      </c>
      <c r="K12" s="16">
        <f>+I12+G12</f>
        <v>1128627</v>
      </c>
      <c r="L12" s="21">
        <f>+K12/K13-1</f>
        <v>3.74296699993657E-2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19</v>
      </c>
      <c r="G13" s="16">
        <v>1061374</v>
      </c>
      <c r="H13" s="17">
        <f t="shared" ref="H13:J24" si="0">+G13/G14-1</f>
        <v>0.11900971434716512</v>
      </c>
      <c r="I13" s="16">
        <v>26533</v>
      </c>
      <c r="J13" s="17">
        <f t="shared" si="0"/>
        <v>5.0021765799992179E-2</v>
      </c>
      <c r="K13" s="16">
        <f t="shared" ref="K13:K25" si="1">+I13+G13</f>
        <v>1087907</v>
      </c>
      <c r="L13" s="17">
        <f t="shared" ref="L13:L24" si="2">+K13/K14-1</f>
        <v>0.11721948769875223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18</v>
      </c>
      <c r="G14" s="16">
        <v>948494</v>
      </c>
      <c r="H14" s="17">
        <f t="shared" si="0"/>
        <v>4.4484185627542416E-2</v>
      </c>
      <c r="I14" s="16">
        <v>25269</v>
      </c>
      <c r="J14" s="17">
        <f t="shared" si="0"/>
        <v>0.45617472483144117</v>
      </c>
      <c r="K14" s="16">
        <f t="shared" si="1"/>
        <v>973763</v>
      </c>
      <c r="L14" s="17">
        <f t="shared" si="2"/>
        <v>5.2203736340443729E-2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17</v>
      </c>
      <c r="G15" s="16">
        <v>908098</v>
      </c>
      <c r="H15" s="17">
        <f t="shared" si="0"/>
        <v>8.2100908127869632E-2</v>
      </c>
      <c r="I15" s="16">
        <v>17353</v>
      </c>
      <c r="J15" s="17">
        <f t="shared" si="0"/>
        <v>0.39325572059413894</v>
      </c>
      <c r="K15" s="16">
        <f t="shared" si="1"/>
        <v>925451</v>
      </c>
      <c r="L15" s="17">
        <f t="shared" si="2"/>
        <v>8.6651386595965052E-2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16</v>
      </c>
      <c r="G16" s="16">
        <v>839199</v>
      </c>
      <c r="H16" s="17">
        <f t="shared" si="0"/>
        <v>0.11108624962928437</v>
      </c>
      <c r="I16" s="16">
        <v>12455</v>
      </c>
      <c r="J16" s="17">
        <f t="shared" si="0"/>
        <v>-6.6201829359724074E-2</v>
      </c>
      <c r="K16" s="16">
        <f t="shared" si="1"/>
        <v>851654</v>
      </c>
      <c r="L16" s="17">
        <f t="shared" si="2"/>
        <v>0.10800979399818389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15</v>
      </c>
      <c r="G17" s="16">
        <v>755296</v>
      </c>
      <c r="H17" s="17">
        <f t="shared" si="0"/>
        <v>0.13775613959240607</v>
      </c>
      <c r="I17" s="16">
        <v>13338</v>
      </c>
      <c r="J17" s="17">
        <f t="shared" si="0"/>
        <v>0.22648275862068967</v>
      </c>
      <c r="K17" s="16">
        <f t="shared" si="1"/>
        <v>768634</v>
      </c>
      <c r="L17" s="17">
        <f t="shared" si="2"/>
        <v>0.13918621298846046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14</v>
      </c>
      <c r="G18" s="16">
        <v>663847</v>
      </c>
      <c r="H18" s="17">
        <f t="shared" si="0"/>
        <v>0.15364376515158096</v>
      </c>
      <c r="I18" s="16">
        <v>10875</v>
      </c>
      <c r="J18" s="17">
        <f t="shared" si="0"/>
        <v>0.14221195252599528</v>
      </c>
      <c r="K18" s="16">
        <f t="shared" si="1"/>
        <v>674722</v>
      </c>
      <c r="L18" s="17">
        <f t="shared" si="2"/>
        <v>0.15345769596345704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13</v>
      </c>
      <c r="G19" s="16">
        <v>575435</v>
      </c>
      <c r="H19" s="17">
        <f t="shared" si="0"/>
        <v>3.6702140117428117E-2</v>
      </c>
      <c r="I19" s="16">
        <v>9521</v>
      </c>
      <c r="J19" s="17">
        <f t="shared" si="0"/>
        <v>-0.10525326567051974</v>
      </c>
      <c r="K19" s="16">
        <f t="shared" si="1"/>
        <v>584956</v>
      </c>
      <c r="L19" s="17">
        <f t="shared" si="2"/>
        <v>3.4031931893711231E-2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12</v>
      </c>
      <c r="G20" s="16">
        <v>555063</v>
      </c>
      <c r="H20" s="17">
        <f t="shared" si="0"/>
        <v>7.8104150521218774E-2</v>
      </c>
      <c r="I20" s="16">
        <v>10641</v>
      </c>
      <c r="J20" s="17">
        <f t="shared" si="0"/>
        <v>-0.11597574146381984</v>
      </c>
      <c r="K20" s="16">
        <f t="shared" si="1"/>
        <v>565704</v>
      </c>
      <c r="L20" s="17">
        <f t="shared" si="2"/>
        <v>7.3670305643704248E-2</v>
      </c>
      <c r="M20" s="12"/>
      <c r="N20" s="94" t="s">
        <v>27</v>
      </c>
      <c r="O20" s="94"/>
      <c r="P20" s="29"/>
    </row>
    <row r="21" spans="2:16" x14ac:dyDescent="0.25">
      <c r="B21" s="28"/>
      <c r="C21" s="12"/>
      <c r="D21" s="12"/>
      <c r="E21" s="12"/>
      <c r="F21" s="15" t="s">
        <v>11</v>
      </c>
      <c r="G21" s="16">
        <v>514851</v>
      </c>
      <c r="H21" s="17">
        <f t="shared" si="0"/>
        <v>0.14772228228763784</v>
      </c>
      <c r="I21" s="16">
        <v>12037</v>
      </c>
      <c r="J21" s="17">
        <f t="shared" si="0"/>
        <v>0.1852107128790863</v>
      </c>
      <c r="K21" s="16">
        <f t="shared" si="1"/>
        <v>526888</v>
      </c>
      <c r="L21" s="17">
        <f t="shared" si="2"/>
        <v>0.14855223317732658</v>
      </c>
      <c r="M21" s="12"/>
      <c r="N21" s="94"/>
      <c r="O21" s="94"/>
      <c r="P21" s="29"/>
    </row>
    <row r="22" spans="2:16" x14ac:dyDescent="0.25">
      <c r="B22" s="28"/>
      <c r="C22" s="12"/>
      <c r="D22" s="12"/>
      <c r="E22" s="12"/>
      <c r="F22" s="15" t="s">
        <v>10</v>
      </c>
      <c r="G22" s="16">
        <v>448585</v>
      </c>
      <c r="H22" s="17">
        <f t="shared" si="0"/>
        <v>0.12078442542261936</v>
      </c>
      <c r="I22" s="16">
        <v>10156</v>
      </c>
      <c r="J22" s="17">
        <f t="shared" si="0"/>
        <v>0.23657615974674306</v>
      </c>
      <c r="K22" s="16">
        <f t="shared" si="1"/>
        <v>458741</v>
      </c>
      <c r="L22" s="17">
        <f t="shared" si="2"/>
        <v>0.12311270519396267</v>
      </c>
      <c r="M22" s="12"/>
      <c r="N22" s="33">
        <f>+(K12/K22)^(1/10)-1</f>
        <v>9.4203974313433969E-2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9</v>
      </c>
      <c r="G23" s="16">
        <v>400242</v>
      </c>
      <c r="H23" s="17">
        <f t="shared" si="0"/>
        <v>0.14563690384186034</v>
      </c>
      <c r="I23" s="16">
        <v>8213</v>
      </c>
      <c r="J23" s="17">
        <f t="shared" si="0"/>
        <v>0.20886075949367089</v>
      </c>
      <c r="K23" s="16">
        <f t="shared" si="1"/>
        <v>408455</v>
      </c>
      <c r="L23" s="17">
        <f t="shared" si="2"/>
        <v>0.14684295645728285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8</v>
      </c>
      <c r="G24" s="16">
        <v>349362</v>
      </c>
      <c r="H24" s="17">
        <f t="shared" si="0"/>
        <v>0.12616045180256852</v>
      </c>
      <c r="I24" s="16">
        <v>6794</v>
      </c>
      <c r="J24" s="17">
        <f t="shared" si="0"/>
        <v>0.24295645810464683</v>
      </c>
      <c r="K24" s="16">
        <f t="shared" si="1"/>
        <v>356156</v>
      </c>
      <c r="L24" s="17">
        <f t="shared" si="2"/>
        <v>0.12818271088726285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7</v>
      </c>
      <c r="G25" s="16">
        <v>310224</v>
      </c>
      <c r="H25" s="18"/>
      <c r="I25" s="16">
        <v>5466</v>
      </c>
      <c r="J25" s="18"/>
      <c r="K25" s="16">
        <f t="shared" si="1"/>
        <v>315690</v>
      </c>
      <c r="L25" s="18"/>
      <c r="M25" s="12"/>
      <c r="N25" s="13"/>
      <c r="O25" s="12"/>
      <c r="P25" s="29"/>
    </row>
    <row r="26" spans="2:16" x14ac:dyDescent="0.25">
      <c r="B26" s="28"/>
      <c r="C26" s="93" t="s">
        <v>26</v>
      </c>
      <c r="D26" s="93"/>
      <c r="E26" s="12"/>
      <c r="F26" s="90" t="s">
        <v>28</v>
      </c>
      <c r="G26" s="90"/>
      <c r="H26" s="90"/>
      <c r="I26" s="90"/>
      <c r="J26" s="90"/>
      <c r="K26" s="90"/>
      <c r="L26" s="90"/>
      <c r="M26" s="12"/>
      <c r="N26" s="12"/>
      <c r="O26" s="12"/>
      <c r="P26" s="29"/>
    </row>
    <row r="27" spans="2:16" x14ac:dyDescent="0.25">
      <c r="B27" s="28"/>
      <c r="C27" s="93"/>
      <c r="D27" s="93"/>
      <c r="E27" s="12"/>
      <c r="F27" s="23">
        <v>2016</v>
      </c>
      <c r="G27" s="22">
        <f>+G12/K12</f>
        <v>0.97745047743851599</v>
      </c>
      <c r="H27" s="24"/>
      <c r="I27" s="22">
        <f>+I12/K12</f>
        <v>2.2549522561483997E-2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93"/>
      <c r="D28" s="93"/>
      <c r="E28" s="12"/>
      <c r="F28" s="23">
        <v>2011</v>
      </c>
      <c r="G28" s="22">
        <f>+G17/K17</f>
        <v>0.98264713764938838</v>
      </c>
      <c r="H28" s="24"/>
      <c r="I28" s="22">
        <f>+I17/K17</f>
        <v>1.7352862350611606E-2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93"/>
      <c r="D29" s="93"/>
      <c r="E29" s="12"/>
      <c r="F29" s="23">
        <v>2006</v>
      </c>
      <c r="G29" s="22">
        <f>+G22/K22</f>
        <v>0.97786114604973173</v>
      </c>
      <c r="H29" s="24"/>
      <c r="I29" s="22">
        <f>+I22/K22</f>
        <v>2.2138853950268236E-2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95" t="s">
        <v>31</v>
      </c>
      <c r="G30" s="95"/>
      <c r="H30" s="95"/>
      <c r="I30" s="95"/>
      <c r="J30" s="95"/>
      <c r="K30" s="95"/>
      <c r="L30" s="95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3" spans="2:16" ht="15" customHeight="1" x14ac:dyDescent="0.25"/>
    <row r="34" spans="2:16" x14ac:dyDescent="0.25">
      <c r="B34" s="25" t="s">
        <v>74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69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162,537 arribos en esta región (equivalente al 36.7% de este total), Lima provincias con 56,871 arribos (12.8%)  y Lambayeque con 30,278 arribos (6.8 %). En tanto  Estados Unidos es el principal lugar de procedencia de los huespedes del exterior con 7,128  arribos (equivalente al 28.0 % de los arribos del exterior), le sigue Francia  con  3,500  arribos (13.8 %) y Argentina con 2,025 (8.0 %) entre las principales.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9"/>
    </row>
    <row r="36" spans="2:16" x14ac:dyDescent="0.25">
      <c r="B36" s="2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70" t="s">
        <v>60</v>
      </c>
      <c r="F38" s="70"/>
      <c r="G38" s="70"/>
      <c r="H38" s="70"/>
      <c r="I38" s="12"/>
      <c r="J38" s="70" t="s">
        <v>59</v>
      </c>
      <c r="K38" s="70"/>
      <c r="L38" s="70"/>
      <c r="M38" s="12"/>
      <c r="N38" s="12"/>
      <c r="O38" s="12"/>
      <c r="P38" s="29"/>
    </row>
    <row r="39" spans="2:16" x14ac:dyDescent="0.25">
      <c r="B39" s="28"/>
      <c r="C39" s="12"/>
      <c r="D39" s="12"/>
      <c r="E39" s="70"/>
      <c r="F39" s="70"/>
      <c r="G39" s="70"/>
      <c r="H39" s="70"/>
      <c r="I39" s="12"/>
      <c r="J39" s="70"/>
      <c r="K39" s="70"/>
      <c r="L39" s="7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32</v>
      </c>
      <c r="F40" s="48" t="s">
        <v>57</v>
      </c>
      <c r="G40" s="48" t="s">
        <v>68</v>
      </c>
      <c r="H40" s="48" t="s">
        <v>58</v>
      </c>
      <c r="I40" s="12"/>
      <c r="J40" s="48" t="s">
        <v>56</v>
      </c>
      <c r="K40" s="48" t="s">
        <v>57</v>
      </c>
      <c r="L40" s="48" t="s">
        <v>58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62</v>
      </c>
      <c r="F41" s="49">
        <v>162537</v>
      </c>
      <c r="G41" s="50">
        <f t="shared" ref="G41:G49" si="3">+F41/F$49</f>
        <v>0.36687417613174667</v>
      </c>
      <c r="H41" s="50">
        <f t="shared" ref="H41:H48" si="4">+F41/F$52</f>
        <v>0.14733537773176925</v>
      </c>
      <c r="I41" s="12"/>
      <c r="J41" s="8" t="s">
        <v>45</v>
      </c>
      <c r="K41" s="49">
        <v>7128</v>
      </c>
      <c r="L41" s="50">
        <f t="shared" ref="L41:L52" si="5">+K41/K$52</f>
        <v>0.28007858546168957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65</v>
      </c>
      <c r="F42" s="49">
        <v>56871</v>
      </c>
      <c r="G42" s="50">
        <f t="shared" si="3"/>
        <v>0.12836770255873164</v>
      </c>
      <c r="H42" s="50">
        <f t="shared" si="4"/>
        <v>5.1552017491300124E-2</v>
      </c>
      <c r="I42" s="12"/>
      <c r="J42" s="8" t="s">
        <v>46</v>
      </c>
      <c r="K42" s="49">
        <v>3500</v>
      </c>
      <c r="L42" s="50">
        <f t="shared" si="5"/>
        <v>0.13752455795677801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63</v>
      </c>
      <c r="F43" s="49">
        <v>30278</v>
      </c>
      <c r="G43" s="50">
        <f t="shared" si="3"/>
        <v>6.83426930786038E-2</v>
      </c>
      <c r="H43" s="50">
        <f t="shared" si="4"/>
        <v>2.7446184973036965E-2</v>
      </c>
      <c r="I43" s="12"/>
      <c r="J43" s="8" t="s">
        <v>52</v>
      </c>
      <c r="K43" s="49">
        <v>2025</v>
      </c>
      <c r="L43" s="50">
        <f t="shared" si="5"/>
        <v>7.9567779960707269E-2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2</v>
      </c>
      <c r="F44" s="49">
        <v>29503</v>
      </c>
      <c r="G44" s="50">
        <f t="shared" si="3"/>
        <v>6.6593383773632608E-2</v>
      </c>
      <c r="H44" s="50">
        <f t="shared" si="4"/>
        <v>2.6743668513756178E-2</v>
      </c>
      <c r="I44" s="12"/>
      <c r="J44" s="8" t="s">
        <v>48</v>
      </c>
      <c r="K44" s="49">
        <v>1720</v>
      </c>
      <c r="L44" s="50">
        <f t="shared" si="5"/>
        <v>6.7583497053045186E-2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3</v>
      </c>
      <c r="F45" s="49">
        <v>28263</v>
      </c>
      <c r="G45" s="50">
        <f t="shared" si="3"/>
        <v>6.3794488885678693E-2</v>
      </c>
      <c r="H45" s="50">
        <f t="shared" si="4"/>
        <v>2.5619642178906922E-2</v>
      </c>
      <c r="I45" s="12"/>
      <c r="J45" s="8" t="s">
        <v>47</v>
      </c>
      <c r="K45" s="49">
        <v>1255</v>
      </c>
      <c r="L45" s="50">
        <f t="shared" si="5"/>
        <v>4.9312377210216113E-2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75</v>
      </c>
      <c r="F46" s="49">
        <v>27510</v>
      </c>
      <c r="G46" s="50">
        <f t="shared" si="3"/>
        <v>6.2094837393235701E-2</v>
      </c>
      <c r="H46" s="50">
        <f t="shared" si="4"/>
        <v>2.4937068122341203E-2</v>
      </c>
      <c r="I46" s="12"/>
      <c r="J46" s="8" t="s">
        <v>72</v>
      </c>
      <c r="K46" s="49">
        <v>908</v>
      </c>
      <c r="L46" s="50">
        <f t="shared" si="5"/>
        <v>3.5677799607072694E-2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66</v>
      </c>
      <c r="F47" s="49">
        <v>25888</v>
      </c>
      <c r="G47" s="50">
        <f t="shared" si="3"/>
        <v>5.8433702305928238E-2</v>
      </c>
      <c r="H47" s="50">
        <f t="shared" si="4"/>
        <v>2.3466769158530316E-2</v>
      </c>
      <c r="I47" s="12"/>
      <c r="J47" s="8" t="s">
        <v>73</v>
      </c>
      <c r="K47" s="49">
        <v>814</v>
      </c>
      <c r="L47" s="50">
        <f t="shared" si="5"/>
        <v>3.198428290766208E-2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76</v>
      </c>
      <c r="F48" s="49">
        <v>82182</v>
      </c>
      <c r="G48" s="50">
        <f t="shared" si="3"/>
        <v>0.18549901587244264</v>
      </c>
      <c r="H48" s="50">
        <f t="shared" si="4"/>
        <v>7.4495751814985259E-2</v>
      </c>
      <c r="I48" s="12"/>
      <c r="J48" s="8" t="s">
        <v>70</v>
      </c>
      <c r="K48" s="49">
        <v>633</v>
      </c>
      <c r="L48" s="50">
        <f t="shared" si="5"/>
        <v>2.4872298624754419E-2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22</v>
      </c>
      <c r="F49" s="53">
        <f>SUM(F41:F48)</f>
        <v>443032</v>
      </c>
      <c r="G49" s="54">
        <f t="shared" si="3"/>
        <v>1</v>
      </c>
      <c r="H49" s="50"/>
      <c r="I49" s="12"/>
      <c r="J49" s="8" t="s">
        <v>50</v>
      </c>
      <c r="K49" s="49">
        <v>613</v>
      </c>
      <c r="L49" s="50">
        <f t="shared" si="5"/>
        <v>2.4086444007858546E-2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49</v>
      </c>
      <c r="K50" s="49">
        <v>504</v>
      </c>
      <c r="L50" s="50">
        <f t="shared" si="5"/>
        <v>1.9803536345776033E-2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2</v>
      </c>
      <c r="F51" s="49">
        <v>660145</v>
      </c>
      <c r="G51" s="8"/>
      <c r="H51" s="50">
        <f>+F51/F$52</f>
        <v>0.59840352001537378</v>
      </c>
      <c r="I51" s="12"/>
      <c r="J51" s="8" t="s">
        <v>77</v>
      </c>
      <c r="K51" s="49">
        <v>6350</v>
      </c>
      <c r="L51" s="50">
        <f t="shared" si="5"/>
        <v>0.24950884086444008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22</v>
      </c>
      <c r="F52" s="53">
        <f>+F51+F49</f>
        <v>1103177</v>
      </c>
      <c r="G52" s="52"/>
      <c r="H52" s="54">
        <f>+F52/F$52</f>
        <v>1</v>
      </c>
      <c r="I52" s="12"/>
      <c r="J52" s="52" t="s">
        <v>22</v>
      </c>
      <c r="K52" s="53">
        <f>SUM(K41:K51)</f>
        <v>25450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61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71" t="s">
        <v>69</v>
      </c>
      <c r="F54" s="71"/>
      <c r="G54" s="71"/>
      <c r="H54" s="71"/>
      <c r="I54" s="71"/>
      <c r="J54" s="71"/>
      <c r="K54" s="71"/>
      <c r="L54" s="71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H35:I47">
    <sortCondition descending="1" ref="H35:H47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J3" sqref="J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91" t="s">
        <v>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1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6" x14ac:dyDescent="0.25">
      <c r="B4" s="5" t="e">
        <f>+#REF!</f>
        <v>#REF!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69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197,741.0 arribos de turistas nacionales y extranjeros, mientras que el 2016 los  arribos de turistas extranjeros y nacionales sumaron 448,769.0, representando un  crecimiento promedio anual de 8.5%   en el periodo 2006 – 2016.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/>
    </row>
    <row r="8" spans="2:16" x14ac:dyDescent="0.25">
      <c r="B8" s="2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79" t="s">
        <v>24</v>
      </c>
      <c r="G10" s="79"/>
      <c r="H10" s="79"/>
      <c r="I10" s="79"/>
      <c r="J10" s="79"/>
      <c r="K10" s="79"/>
      <c r="L10" s="7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23</v>
      </c>
      <c r="G11" s="20" t="s">
        <v>6</v>
      </c>
      <c r="H11" s="19" t="s">
        <v>20</v>
      </c>
      <c r="I11" s="20" t="s">
        <v>21</v>
      </c>
      <c r="J11" s="19" t="s">
        <v>20</v>
      </c>
      <c r="K11" s="19" t="s">
        <v>22</v>
      </c>
      <c r="L11" s="19" t="s">
        <v>20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437140</v>
      </c>
      <c r="H12" s="21">
        <f>+G12/G13-1</f>
        <v>-2.8534601537846149E-2</v>
      </c>
      <c r="I12" s="16">
        <v>11629</v>
      </c>
      <c r="J12" s="21">
        <f>+I12/I13-1</f>
        <v>-7.264752791068585E-2</v>
      </c>
      <c r="K12" s="16">
        <f>+I12+G12</f>
        <v>448769</v>
      </c>
      <c r="L12" s="21">
        <f>+K12/K13-1</f>
        <v>-2.9730606244054325E-2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19</v>
      </c>
      <c r="G13" s="16">
        <v>449980</v>
      </c>
      <c r="H13" s="17">
        <f t="shared" ref="H13:J24" si="0">+G13/G14-1</f>
        <v>5.7149703749994174E-2</v>
      </c>
      <c r="I13" s="16">
        <v>12540</v>
      </c>
      <c r="J13" s="17">
        <f t="shared" si="0"/>
        <v>0.12658341568592224</v>
      </c>
      <c r="K13" s="16">
        <f t="shared" ref="K13:K25" si="1">+I13+G13</f>
        <v>462520</v>
      </c>
      <c r="L13" s="17">
        <f t="shared" ref="L13:L24" si="2">+K13/K14-1</f>
        <v>5.8919147864509913E-2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18</v>
      </c>
      <c r="G14" s="16">
        <v>425654</v>
      </c>
      <c r="H14" s="17">
        <f t="shared" si="0"/>
        <v>-1.2591571905113175E-2</v>
      </c>
      <c r="I14" s="16">
        <v>11131</v>
      </c>
      <c r="J14" s="17">
        <f t="shared" si="0"/>
        <v>0.3073760864458539</v>
      </c>
      <c r="K14" s="16">
        <f t="shared" si="1"/>
        <v>436785</v>
      </c>
      <c r="L14" s="17">
        <f t="shared" si="2"/>
        <v>-6.3945076843283655E-3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17</v>
      </c>
      <c r="G15" s="16">
        <v>431082</v>
      </c>
      <c r="H15" s="17">
        <f t="shared" si="0"/>
        <v>8.8745348592291773E-3</v>
      </c>
      <c r="I15" s="16">
        <v>8514</v>
      </c>
      <c r="J15" s="17">
        <f t="shared" si="0"/>
        <v>0.21455064194008555</v>
      </c>
      <c r="K15" s="16">
        <f t="shared" si="1"/>
        <v>439596</v>
      </c>
      <c r="L15" s="17">
        <f t="shared" si="2"/>
        <v>1.2194335712641058E-2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16</v>
      </c>
      <c r="G16" s="16">
        <v>427290</v>
      </c>
      <c r="H16" s="17">
        <f t="shared" si="0"/>
        <v>0.20272582951461993</v>
      </c>
      <c r="I16" s="16">
        <v>7010</v>
      </c>
      <c r="J16" s="17">
        <f t="shared" si="0"/>
        <v>3.7442652064525683E-2</v>
      </c>
      <c r="K16" s="16">
        <f t="shared" si="1"/>
        <v>434300</v>
      </c>
      <c r="L16" s="17">
        <f t="shared" si="2"/>
        <v>0.19964090877701812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15</v>
      </c>
      <c r="G17" s="16">
        <v>355268</v>
      </c>
      <c r="H17" s="17">
        <f t="shared" si="0"/>
        <v>0.16400785030683696</v>
      </c>
      <c r="I17" s="16">
        <v>6757</v>
      </c>
      <c r="J17" s="17">
        <f t="shared" si="0"/>
        <v>8.6580086580085869E-3</v>
      </c>
      <c r="K17" s="16">
        <f t="shared" si="1"/>
        <v>362025</v>
      </c>
      <c r="L17" s="17">
        <f t="shared" si="2"/>
        <v>0.16067134750408774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14</v>
      </c>
      <c r="G18" s="16">
        <v>305211</v>
      </c>
      <c r="H18" s="17">
        <f t="shared" si="0"/>
        <v>5.5082153092019137E-2</v>
      </c>
      <c r="I18" s="16">
        <v>6699</v>
      </c>
      <c r="J18" s="17">
        <f t="shared" si="0"/>
        <v>0.18860894251242022</v>
      </c>
      <c r="K18" s="16">
        <f t="shared" si="1"/>
        <v>311910</v>
      </c>
      <c r="L18" s="17">
        <f t="shared" si="2"/>
        <v>5.7633946282462878E-2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13</v>
      </c>
      <c r="G19" s="16">
        <v>289277</v>
      </c>
      <c r="H19" s="17">
        <f t="shared" si="0"/>
        <v>8.0101111177489637E-2</v>
      </c>
      <c r="I19" s="16">
        <v>5636</v>
      </c>
      <c r="J19" s="17">
        <f t="shared" si="0"/>
        <v>0.36266924564796899</v>
      </c>
      <c r="K19" s="16">
        <f t="shared" si="1"/>
        <v>294913</v>
      </c>
      <c r="L19" s="17">
        <f t="shared" si="2"/>
        <v>8.4398440947198061E-2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12</v>
      </c>
      <c r="G20" s="16">
        <v>267824</v>
      </c>
      <c r="H20" s="17">
        <f t="shared" si="0"/>
        <v>0.16337984118985971</v>
      </c>
      <c r="I20" s="16">
        <v>4136</v>
      </c>
      <c r="J20" s="17">
        <f t="shared" si="0"/>
        <v>0.24766214177978885</v>
      </c>
      <c r="K20" s="16">
        <f t="shared" si="1"/>
        <v>271960</v>
      </c>
      <c r="L20" s="17">
        <f t="shared" si="2"/>
        <v>0.1645762588480133</v>
      </c>
      <c r="M20" s="12"/>
      <c r="N20" s="94" t="s">
        <v>27</v>
      </c>
      <c r="O20" s="94"/>
      <c r="P20" s="29"/>
    </row>
    <row r="21" spans="2:16" x14ac:dyDescent="0.25">
      <c r="B21" s="28"/>
      <c r="C21" s="12"/>
      <c r="D21" s="12"/>
      <c r="E21" s="12"/>
      <c r="F21" s="15" t="s">
        <v>11</v>
      </c>
      <c r="G21" s="16">
        <v>230212</v>
      </c>
      <c r="H21" s="17">
        <f t="shared" si="0"/>
        <v>0.18523018627016907</v>
      </c>
      <c r="I21" s="16">
        <v>3315</v>
      </c>
      <c r="J21" s="17">
        <f t="shared" si="0"/>
        <v>-5.4747647562018775E-2</v>
      </c>
      <c r="K21" s="16">
        <f t="shared" si="1"/>
        <v>233527</v>
      </c>
      <c r="L21" s="17">
        <f t="shared" si="2"/>
        <v>0.18097410248759749</v>
      </c>
      <c r="M21" s="12"/>
      <c r="N21" s="94"/>
      <c r="O21" s="94"/>
      <c r="P21" s="29"/>
    </row>
    <row r="22" spans="2:16" x14ac:dyDescent="0.25">
      <c r="B22" s="28"/>
      <c r="C22" s="12"/>
      <c r="D22" s="12"/>
      <c r="E22" s="12"/>
      <c r="F22" s="15" t="s">
        <v>10</v>
      </c>
      <c r="G22" s="16">
        <v>194234</v>
      </c>
      <c r="H22" s="17">
        <f t="shared" si="0"/>
        <v>0.1354264703303385</v>
      </c>
      <c r="I22" s="16">
        <v>3507</v>
      </c>
      <c r="J22" s="17">
        <f t="shared" si="0"/>
        <v>-0.25573005093378609</v>
      </c>
      <c r="K22" s="16">
        <f t="shared" si="1"/>
        <v>197741</v>
      </c>
      <c r="L22" s="17">
        <f t="shared" si="2"/>
        <v>0.12494097702228357</v>
      </c>
      <c r="M22" s="12"/>
      <c r="N22" s="33">
        <f>+(K12/K22)^(1/10)-1</f>
        <v>8.5406985512024969E-2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9</v>
      </c>
      <c r="G23" s="16">
        <v>171067</v>
      </c>
      <c r="H23" s="17">
        <f t="shared" si="0"/>
        <v>0.13475774782424121</v>
      </c>
      <c r="I23" s="16">
        <v>4712</v>
      </c>
      <c r="J23" s="17">
        <f t="shared" si="0"/>
        <v>0.10351288056206087</v>
      </c>
      <c r="K23" s="16">
        <f t="shared" si="1"/>
        <v>175779</v>
      </c>
      <c r="L23" s="17">
        <f t="shared" si="2"/>
        <v>0.13389712427913447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8</v>
      </c>
      <c r="G24" s="16">
        <v>150752</v>
      </c>
      <c r="H24" s="17">
        <f t="shared" si="0"/>
        <v>0.14798315552204944</v>
      </c>
      <c r="I24" s="16">
        <v>4270</v>
      </c>
      <c r="J24" s="17">
        <f t="shared" si="0"/>
        <v>0.39451338994121499</v>
      </c>
      <c r="K24" s="16">
        <f t="shared" si="1"/>
        <v>155022</v>
      </c>
      <c r="L24" s="17">
        <f t="shared" si="2"/>
        <v>0.15360058341581029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7</v>
      </c>
      <c r="G25" s="16">
        <v>131319</v>
      </c>
      <c r="H25" s="18"/>
      <c r="I25" s="16">
        <v>3062</v>
      </c>
      <c r="J25" s="18"/>
      <c r="K25" s="16">
        <f t="shared" si="1"/>
        <v>134381</v>
      </c>
      <c r="L25" s="18"/>
      <c r="M25" s="12"/>
      <c r="N25" s="13"/>
      <c r="O25" s="12"/>
      <c r="P25" s="29"/>
    </row>
    <row r="26" spans="2:16" x14ac:dyDescent="0.25">
      <c r="B26" s="28"/>
      <c r="C26" s="93" t="s">
        <v>26</v>
      </c>
      <c r="D26" s="93"/>
      <c r="E26" s="12"/>
      <c r="F26" s="90" t="s">
        <v>28</v>
      </c>
      <c r="G26" s="90"/>
      <c r="H26" s="90"/>
      <c r="I26" s="90"/>
      <c r="J26" s="90"/>
      <c r="K26" s="90"/>
      <c r="L26" s="90"/>
      <c r="M26" s="12"/>
      <c r="N26" s="12"/>
      <c r="O26" s="12"/>
      <c r="P26" s="29"/>
    </row>
    <row r="27" spans="2:16" x14ac:dyDescent="0.25">
      <c r="B27" s="28"/>
      <c r="C27" s="93"/>
      <c r="D27" s="93"/>
      <c r="E27" s="12"/>
      <c r="F27" s="23">
        <v>2016</v>
      </c>
      <c r="G27" s="22">
        <f>+G12/K12</f>
        <v>0.97408689102856927</v>
      </c>
      <c r="H27" s="24"/>
      <c r="I27" s="22">
        <f>+I12/K12</f>
        <v>2.5913108971430735E-2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93"/>
      <c r="D28" s="93"/>
      <c r="E28" s="12"/>
      <c r="F28" s="23">
        <v>2011</v>
      </c>
      <c r="G28" s="22">
        <f>+G17/K17</f>
        <v>0.98133554312547477</v>
      </c>
      <c r="H28" s="24"/>
      <c r="I28" s="22">
        <f>+I17/K17</f>
        <v>1.866445687452524E-2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93"/>
      <c r="D29" s="93"/>
      <c r="E29" s="12"/>
      <c r="F29" s="23">
        <v>2006</v>
      </c>
      <c r="G29" s="22">
        <f>+G22/K22</f>
        <v>0.98226467955558028</v>
      </c>
      <c r="H29" s="24"/>
      <c r="I29" s="22">
        <f>+I22/K22</f>
        <v>1.7735320444419722E-2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95" t="s">
        <v>31</v>
      </c>
      <c r="G30" s="95"/>
      <c r="H30" s="95"/>
      <c r="I30" s="95"/>
      <c r="J30" s="95"/>
      <c r="K30" s="95"/>
      <c r="L30" s="95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69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102,281 arribos en esta región (equivalente al 43.9% de este total), Lima provincias con 43,008 arribos (18.4%)  y Huánuco con 30,215 arribos (13.0 %). En tanto  Estados Unidos es el principal lugar de procedencia de los huespedes del exterior con 1,989  arribos (equivalente al 17.1 % de los arribos del exterior), le sigue Francia  con  935  arribos (8.0 %) y Colombia con 746 (6.4 %) entre las principales.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9"/>
    </row>
    <row r="36" spans="2:16" x14ac:dyDescent="0.25">
      <c r="B36" s="2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70" t="s">
        <v>60</v>
      </c>
      <c r="F38" s="70"/>
      <c r="G38" s="70"/>
      <c r="H38" s="70"/>
      <c r="I38" s="12"/>
      <c r="J38" s="70" t="s">
        <v>59</v>
      </c>
      <c r="K38" s="70"/>
      <c r="L38" s="70"/>
      <c r="M38" s="12"/>
      <c r="N38" s="12"/>
      <c r="O38" s="12"/>
      <c r="P38" s="29"/>
    </row>
    <row r="39" spans="2:16" x14ac:dyDescent="0.25">
      <c r="B39" s="28"/>
      <c r="C39" s="12"/>
      <c r="D39" s="12"/>
      <c r="E39" s="70"/>
      <c r="F39" s="70"/>
      <c r="G39" s="70"/>
      <c r="H39" s="70"/>
      <c r="I39" s="12"/>
      <c r="J39" s="70"/>
      <c r="K39" s="70"/>
      <c r="L39" s="70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32</v>
      </c>
      <c r="F40" s="48" t="s">
        <v>57</v>
      </c>
      <c r="G40" s="48" t="s">
        <v>68</v>
      </c>
      <c r="H40" s="48" t="s">
        <v>58</v>
      </c>
      <c r="I40" s="12"/>
      <c r="J40" s="48" t="s">
        <v>56</v>
      </c>
      <c r="K40" s="48" t="s">
        <v>57</v>
      </c>
      <c r="L40" s="48" t="s">
        <v>58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62</v>
      </c>
      <c r="F41" s="49">
        <v>102281</v>
      </c>
      <c r="G41" s="50">
        <f t="shared" ref="G41:G49" si="3">+F41/F$49</f>
        <v>0.43868242156505327</v>
      </c>
      <c r="H41" s="50">
        <f t="shared" ref="H41:H48" si="4">+F41/F$52</f>
        <v>0.23397767305668665</v>
      </c>
      <c r="I41" s="12"/>
      <c r="J41" s="8" t="s">
        <v>45</v>
      </c>
      <c r="K41" s="49">
        <v>1989</v>
      </c>
      <c r="L41" s="50">
        <f t="shared" ref="L41:L52" si="5">+K41/K$52</f>
        <v>0.17103792243529109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65</v>
      </c>
      <c r="F42" s="49">
        <v>43008</v>
      </c>
      <c r="G42" s="50">
        <f t="shared" si="3"/>
        <v>0.18446098089253929</v>
      </c>
      <c r="H42" s="50">
        <f t="shared" si="4"/>
        <v>9.8384956764423298E-2</v>
      </c>
      <c r="I42" s="12"/>
      <c r="J42" s="8" t="s">
        <v>46</v>
      </c>
      <c r="K42" s="49">
        <v>935</v>
      </c>
      <c r="L42" s="50">
        <f t="shared" si="5"/>
        <v>8.0402442170435975E-2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75</v>
      </c>
      <c r="F43" s="49">
        <v>30215</v>
      </c>
      <c r="G43" s="50">
        <f t="shared" si="3"/>
        <v>0.12959190238253523</v>
      </c>
      <c r="H43" s="50">
        <f t="shared" si="4"/>
        <v>6.9119732808711171E-2</v>
      </c>
      <c r="I43" s="12"/>
      <c r="J43" s="8" t="s">
        <v>72</v>
      </c>
      <c r="K43" s="49">
        <v>746</v>
      </c>
      <c r="L43" s="50">
        <f t="shared" si="5"/>
        <v>6.4149969902829132E-2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3</v>
      </c>
      <c r="F44" s="49">
        <v>15239</v>
      </c>
      <c r="G44" s="50">
        <f t="shared" si="3"/>
        <v>6.5359953678883143E-2</v>
      </c>
      <c r="H44" s="50">
        <f t="shared" si="4"/>
        <v>3.4860685363956624E-2</v>
      </c>
      <c r="I44" s="12"/>
      <c r="J44" s="8" t="s">
        <v>48</v>
      </c>
      <c r="K44" s="49">
        <v>666</v>
      </c>
      <c r="L44" s="50">
        <f t="shared" si="5"/>
        <v>5.7270616562043165E-2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78</v>
      </c>
      <c r="F45" s="49">
        <v>9267</v>
      </c>
      <c r="G45" s="50">
        <f t="shared" si="3"/>
        <v>3.9746091655765481E-2</v>
      </c>
      <c r="H45" s="50">
        <f t="shared" si="4"/>
        <v>2.1199158164432446E-2</v>
      </c>
      <c r="I45" s="12"/>
      <c r="J45" s="8" t="s">
        <v>52</v>
      </c>
      <c r="K45" s="49">
        <v>655</v>
      </c>
      <c r="L45" s="50">
        <f t="shared" si="5"/>
        <v>5.6324705477685096E-2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4</v>
      </c>
      <c r="F46" s="49">
        <v>6767</v>
      </c>
      <c r="G46" s="50">
        <f t="shared" si="3"/>
        <v>2.902361090261843E-2</v>
      </c>
      <c r="H46" s="50">
        <f t="shared" si="4"/>
        <v>1.548016653703619E-2</v>
      </c>
      <c r="I46" s="12"/>
      <c r="J46" s="8" t="s">
        <v>73</v>
      </c>
      <c r="K46" s="49">
        <v>455</v>
      </c>
      <c r="L46" s="50">
        <f t="shared" si="5"/>
        <v>3.9126322125720182E-2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79</v>
      </c>
      <c r="F47" s="49">
        <v>2992</v>
      </c>
      <c r="G47" s="50">
        <f t="shared" si="3"/>
        <v>1.2832664965366386E-2</v>
      </c>
      <c r="H47" s="50">
        <f t="shared" si="4"/>
        <v>6.844489179667841E-3</v>
      </c>
      <c r="I47" s="12"/>
      <c r="J47" s="8" t="s">
        <v>47</v>
      </c>
      <c r="K47" s="49">
        <v>430</v>
      </c>
      <c r="L47" s="50">
        <f t="shared" si="5"/>
        <v>3.6976524206724565E-2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55</v>
      </c>
      <c r="F48" s="49">
        <v>23386</v>
      </c>
      <c r="G48" s="50">
        <f t="shared" si="3"/>
        <v>0.10030237395723875</v>
      </c>
      <c r="H48" s="50">
        <f t="shared" si="4"/>
        <v>5.3497735279315554E-2</v>
      </c>
      <c r="I48" s="12"/>
      <c r="J48" s="8" t="s">
        <v>70</v>
      </c>
      <c r="K48" s="49">
        <v>372</v>
      </c>
      <c r="L48" s="50">
        <f t="shared" si="5"/>
        <v>3.1988993034654745E-2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22</v>
      </c>
      <c r="F49" s="53">
        <f>SUM(F41:F48)</f>
        <v>233155</v>
      </c>
      <c r="G49" s="54">
        <f t="shared" si="3"/>
        <v>1</v>
      </c>
      <c r="H49" s="50"/>
      <c r="I49" s="12"/>
      <c r="J49" s="8" t="s">
        <v>49</v>
      </c>
      <c r="K49" s="49">
        <v>360</v>
      </c>
      <c r="L49" s="50">
        <f t="shared" si="5"/>
        <v>3.0957090033536847E-2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80</v>
      </c>
      <c r="K50" s="49">
        <v>331</v>
      </c>
      <c r="L50" s="50">
        <f t="shared" si="5"/>
        <v>2.8463324447501936E-2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2</v>
      </c>
      <c r="F51" s="49">
        <v>203985</v>
      </c>
      <c r="G51" s="8"/>
      <c r="H51" s="50">
        <f>+F51/F$52</f>
        <v>0.46663540284577021</v>
      </c>
      <c r="I51" s="12"/>
      <c r="J51" s="8" t="s">
        <v>55</v>
      </c>
      <c r="K51" s="49">
        <v>4690</v>
      </c>
      <c r="L51" s="50">
        <f t="shared" si="5"/>
        <v>0.40330208960357727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22</v>
      </c>
      <c r="F52" s="53">
        <f>+F51+F49</f>
        <v>437140</v>
      </c>
      <c r="G52" s="52"/>
      <c r="H52" s="54">
        <f>+F52/F$52</f>
        <v>1</v>
      </c>
      <c r="I52" s="12"/>
      <c r="J52" s="52" t="s">
        <v>22</v>
      </c>
      <c r="K52" s="53">
        <f>SUM(K41:K51)</f>
        <v>11629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61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71" t="s">
        <v>69</v>
      </c>
      <c r="F54" s="71"/>
      <c r="G54" s="71"/>
      <c r="H54" s="71"/>
      <c r="I54" s="71"/>
      <c r="J54" s="71"/>
      <c r="K54" s="71"/>
      <c r="L54" s="71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G34:H46">
    <sortCondition descending="1" ref="G34:G46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2017-04-24T17:19:39Z</dcterms:modified>
</cp:coreProperties>
</file>